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7" activeTab="7"/>
  </bookViews>
  <sheets>
    <sheet name="正式表(总表)" sheetId="1" state="hidden" r:id="rId1"/>
    <sheet name="正式表(市县表) " sheetId="2" state="hidden" r:id="rId2"/>
    <sheet name="资金测算表" sheetId="3" state="hidden" r:id="rId3"/>
    <sheet name="公租房保障和城市棚户区改造" sheetId="4" state="hidden" r:id="rId4"/>
    <sheet name="公租房租赁补贴任务" sheetId="5" state="hidden" r:id="rId5"/>
    <sheet name="棚改任务" sheetId="6" state="hidden" r:id="rId6"/>
    <sheet name="老旧小区改造任务" sheetId="7" state="hidden" r:id="rId7"/>
    <sheet name="资金分配表" sheetId="22" r:id="rId8"/>
  </sheets>
  <externalReferences>
    <externalReference r:id="rId9"/>
    <externalReference r:id="rId10"/>
  </externalReferences>
  <definedNames>
    <definedName name="_xlnm.Print_Titles" localSheetId="0">'正式表(总表)'!$1:$5</definedName>
    <definedName name="_xlnm.Print_Titles" localSheetId="1">'正式表(市县表) '!$1:$5</definedName>
    <definedName name="_xlnm.Print_Titles" localSheetId="2">资金测算表!$1:$6</definedName>
    <definedName name="_xlnm.Print_Area" localSheetId="1">'正式表(市县表) '!$A$1:$E$60</definedName>
    <definedName name="_xlnm.Print_Titles" localSheetId="7">资金分配表!$2:$4</definedName>
  </definedNames>
  <calcPr calcId="144525" concurrentCalc="0"/>
</workbook>
</file>

<file path=xl/comments1.xml><?xml version="1.0" encoding="utf-8"?>
<comments xmlns="http://schemas.openxmlformats.org/spreadsheetml/2006/main">
  <authors>
    <author>c</author>
  </authors>
  <commentList>
    <comment ref="A6" authorId="0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注意计算公式</t>
        </r>
      </text>
    </comment>
    <comment ref="A10" authorId="0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上方有隐藏</t>
        </r>
      </text>
    </comment>
    <comment ref="A51" authorId="0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指标只发给延边州，注意打明细。下面市县不发。</t>
        </r>
      </text>
    </comment>
  </commentList>
</comments>
</file>

<file path=xl/comments2.xml><?xml version="1.0" encoding="utf-8"?>
<comments xmlns="http://schemas.openxmlformats.org/spreadsheetml/2006/main">
  <authors>
    <author>c</author>
  </authors>
  <commentList>
    <comment ref="A6" authorId="0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注意计算公式</t>
        </r>
      </text>
    </comment>
    <comment ref="A10" authorId="0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上方有隐藏</t>
        </r>
      </text>
    </comment>
    <comment ref="A51" authorId="0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指标只发给延边州，注意打明细。下面市县不发。</t>
        </r>
      </text>
    </comment>
  </commentList>
</comments>
</file>

<file path=xl/comments3.xml><?xml version="1.0" encoding="utf-8"?>
<comments xmlns="http://schemas.openxmlformats.org/spreadsheetml/2006/main">
  <authors>
    <author>lenovo</author>
    <author>c</author>
  </authors>
  <commentList>
    <comment ref="AI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手动调整</t>
        </r>
      </text>
    </comment>
    <comment ref="AG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手动输入金额</t>
        </r>
      </text>
    </comment>
    <comment ref="A7" authorId="1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注意计算公式</t>
        </r>
      </text>
    </comment>
    <comment ref="C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手动输入金额</t>
        </r>
      </text>
    </comment>
    <comment ref="H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手动输入金额</t>
        </r>
      </text>
    </comment>
    <comment ref="Q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手动输入金额</t>
        </r>
      </text>
    </comment>
    <comment ref="A11" authorId="1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上方有隐藏</t>
        </r>
      </text>
    </comment>
    <comment ref="A52" authorId="1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指标只发给延边州，注意打明细。下面市县不发。</t>
        </r>
      </text>
    </comment>
  </commentList>
</comments>
</file>

<file path=xl/comments4.xml><?xml version="1.0" encoding="utf-8"?>
<comments xmlns="http://schemas.openxmlformats.org/spreadsheetml/2006/main">
  <authors>
    <author>c</author>
  </authors>
  <commentList>
    <comment ref="A5" authorId="0">
      <text>
        <r>
          <rPr>
            <b/>
            <sz val="9"/>
            <rFont val="宋体"/>
            <charset val="134"/>
          </rPr>
          <t>c:</t>
        </r>
        <r>
          <rPr>
            <sz val="9"/>
            <rFont val="宋体"/>
            <charset val="134"/>
          </rPr>
          <t xml:space="preserve">
注意计算公式</t>
        </r>
      </text>
    </comment>
  </commentList>
</comments>
</file>

<file path=xl/sharedStrings.xml><?xml version="1.0" encoding="utf-8"?>
<sst xmlns="http://schemas.openxmlformats.org/spreadsheetml/2006/main" count="680" uniqueCount="325">
  <si>
    <t>附件</t>
  </si>
  <si>
    <t>提前下达2022年部分中央财政城镇保障性安居工程补助资金分配表</t>
  </si>
  <si>
    <t>单位：万元</t>
  </si>
  <si>
    <t>市县</t>
  </si>
  <si>
    <t>分配金额</t>
  </si>
  <si>
    <t>租赁补贴</t>
  </si>
  <si>
    <t>城市棚户区改造</t>
  </si>
  <si>
    <t>城镇老旧小区改造</t>
  </si>
  <si>
    <t>合计</t>
  </si>
  <si>
    <t>长春市</t>
  </si>
  <si>
    <t>其中：长春市</t>
  </si>
  <si>
    <t>双阳区</t>
  </si>
  <si>
    <t>九台区</t>
  </si>
  <si>
    <t>榆树市</t>
  </si>
  <si>
    <t>德惠市</t>
  </si>
  <si>
    <t>农安县</t>
  </si>
  <si>
    <t>公主岭市</t>
  </si>
  <si>
    <t>吉林市</t>
  </si>
  <si>
    <t>永吉县</t>
  </si>
  <si>
    <t>蛟河市</t>
  </si>
  <si>
    <t>舒兰市</t>
  </si>
  <si>
    <t>磐石市</t>
  </si>
  <si>
    <t>桦甸市</t>
  </si>
  <si>
    <t>四平市</t>
  </si>
  <si>
    <t>梨树县</t>
  </si>
  <si>
    <t>双辽市</t>
  </si>
  <si>
    <t>伊通县</t>
  </si>
  <si>
    <t>辽源市</t>
  </si>
  <si>
    <t>东丰县</t>
  </si>
  <si>
    <t>东辽县</t>
  </si>
  <si>
    <t>通化市</t>
  </si>
  <si>
    <t>通化县</t>
  </si>
  <si>
    <t>集安市</t>
  </si>
  <si>
    <t>柳河县</t>
  </si>
  <si>
    <t>辉南县</t>
  </si>
  <si>
    <t>梅河口市</t>
  </si>
  <si>
    <t>白山市</t>
  </si>
  <si>
    <t>其中：白山市</t>
  </si>
  <si>
    <t>江源区</t>
  </si>
  <si>
    <t>抚松县</t>
  </si>
  <si>
    <t>靖宇县</t>
  </si>
  <si>
    <t>长白县</t>
  </si>
  <si>
    <t>临江市</t>
  </si>
  <si>
    <t>松原市</t>
  </si>
  <si>
    <t>前郭县</t>
  </si>
  <si>
    <t>长岭县</t>
  </si>
  <si>
    <t>乾安县</t>
  </si>
  <si>
    <t>扶余市</t>
  </si>
  <si>
    <t>白城市</t>
  </si>
  <si>
    <t>洮南市</t>
  </si>
  <si>
    <t>大安市</t>
  </si>
  <si>
    <t>镇赉县</t>
  </si>
  <si>
    <t>通榆县</t>
  </si>
  <si>
    <t>延边州</t>
  </si>
  <si>
    <t>其中：延吉市</t>
  </si>
  <si>
    <t>图们市</t>
  </si>
  <si>
    <t>龙井市</t>
  </si>
  <si>
    <t>和龙市</t>
  </si>
  <si>
    <t>汪清县</t>
  </si>
  <si>
    <t>安图县</t>
  </si>
  <si>
    <t>珲春市</t>
  </si>
  <si>
    <t>敦化市</t>
  </si>
  <si>
    <t>长白山管委会</t>
  </si>
  <si>
    <t>提前下达2022年中央财政城镇保障性安居工程补助资金测算表</t>
  </si>
  <si>
    <t>租赁住房保障</t>
  </si>
  <si>
    <t>棚户区改造任务</t>
  </si>
  <si>
    <t>补助资金</t>
  </si>
  <si>
    <t>租赁补贴发放</t>
  </si>
  <si>
    <t>租赁住房筹集套数</t>
  </si>
  <si>
    <t>因素</t>
  </si>
  <si>
    <t>资金</t>
  </si>
  <si>
    <t>公租房建设</t>
  </si>
  <si>
    <t>保障性租赁住房</t>
  </si>
  <si>
    <t>租赁住房筹集套数资金小计</t>
  </si>
  <si>
    <t>取整</t>
  </si>
  <si>
    <t>补助数额</t>
  </si>
  <si>
    <t>任务</t>
  </si>
  <si>
    <t>手动输入资金</t>
  </si>
  <si>
    <t>面积(万平方米)</t>
  </si>
  <si>
    <t>户数（户）</t>
  </si>
  <si>
    <t>楼栋数（个）</t>
  </si>
  <si>
    <t>小区数（个）</t>
  </si>
  <si>
    <t>资金合计</t>
  </si>
  <si>
    <t>权重</t>
  </si>
  <si>
    <t>40%%</t>
  </si>
  <si>
    <t>10%%</t>
  </si>
  <si>
    <t>2022年保障性租赁住房、公租房保障、城镇棚户区改造等计划汇总表</t>
  </si>
  <si>
    <t>“十四五”时期保障性租赁住房发展目标</t>
  </si>
  <si>
    <t>市县名称</t>
  </si>
  <si>
    <t>城市棚户区</t>
  </si>
  <si>
    <t>国有工矿棚户区</t>
  </si>
  <si>
    <t>公共租赁住房</t>
  </si>
  <si>
    <t>公租房租赁补贴</t>
  </si>
  <si>
    <t>新筹集合计</t>
  </si>
  <si>
    <t>集体经营性建设用地建设</t>
  </si>
  <si>
    <t>企事业单位自有闲置土地建设</t>
  </si>
  <si>
    <t>产业园区配套用地建设</t>
  </si>
  <si>
    <t>存量闲置房屋建设</t>
  </si>
  <si>
    <t>新供应国有用地建设</t>
  </si>
  <si>
    <t>已获得中央财政支持住房租赁市场发展奖补资金的租赁住房</t>
  </si>
  <si>
    <t>已享受中央财政支出的闲置公租房改建</t>
  </si>
  <si>
    <t>已享受中央财政支持闲置的棚改安置房改建</t>
  </si>
  <si>
    <t>其他方式建设</t>
  </si>
  <si>
    <t>其中：建设</t>
  </si>
  <si>
    <t>其中：货币化</t>
  </si>
  <si>
    <t>套数</t>
  </si>
  <si>
    <t>面积</t>
  </si>
  <si>
    <t>备注</t>
  </si>
  <si>
    <t>户数</t>
  </si>
  <si>
    <t>政府购买</t>
  </si>
  <si>
    <t>组织购买</t>
  </si>
  <si>
    <t>直接货币</t>
  </si>
  <si>
    <t>2021年</t>
  </si>
  <si>
    <t>差</t>
  </si>
  <si>
    <t>共8个市县，租赁市场9000；产业园区配套1000；新国有用地建设1926；闲置房改造500；闲置公租房200;闲置棚改安置房50。</t>
  </si>
  <si>
    <t>住房租赁市场9000;产业园区配套1000</t>
  </si>
  <si>
    <t>闲置公租房和棚改安置房</t>
  </si>
  <si>
    <t>存量和低效利用的非居住存量房屋改建</t>
  </si>
  <si>
    <t>新供应国有建设用地204;政府闲置住房56</t>
  </si>
  <si>
    <t>新供应国有建设用地</t>
  </si>
  <si>
    <t>闲置的棚改安置房</t>
  </si>
  <si>
    <t>附件8：</t>
  </si>
  <si>
    <t>2020年租赁补贴发放计划任务表</t>
  </si>
  <si>
    <t>填报市县（政府公章）：</t>
  </si>
  <si>
    <t>单位：户</t>
  </si>
  <si>
    <t>计划发放租赁补贴户数</t>
  </si>
  <si>
    <r>
      <rPr>
        <b/>
        <sz val="12"/>
        <rFont val="宋体"/>
        <charset val="134"/>
      </rPr>
      <t xml:space="preserve">其中：
</t>
    </r>
    <r>
      <rPr>
        <b/>
        <sz val="12"/>
        <rFont val="Times New Roman"/>
        <charset val="0"/>
      </rPr>
      <t xml:space="preserve">           </t>
    </r>
    <r>
      <rPr>
        <b/>
        <sz val="12"/>
        <rFont val="宋体"/>
        <charset val="134"/>
      </rPr>
      <t>新增发放租赁补贴户数</t>
    </r>
  </si>
  <si>
    <t>全省合计</t>
  </si>
  <si>
    <t>长春地区</t>
  </si>
  <si>
    <t>1·1</t>
  </si>
  <si>
    <t>1·2</t>
  </si>
  <si>
    <t>1·3</t>
  </si>
  <si>
    <t>1·4</t>
  </si>
  <si>
    <t>1·5</t>
  </si>
  <si>
    <t>吉林地区</t>
  </si>
  <si>
    <t>2·1</t>
  </si>
  <si>
    <t>2·2</t>
  </si>
  <si>
    <t>2·3</t>
  </si>
  <si>
    <t>2·4</t>
  </si>
  <si>
    <t>2·5</t>
  </si>
  <si>
    <t>2·6</t>
  </si>
  <si>
    <t>四平地区</t>
  </si>
  <si>
    <t>3·1</t>
  </si>
  <si>
    <t>3·2</t>
  </si>
  <si>
    <t>3·3</t>
  </si>
  <si>
    <t>3·4</t>
  </si>
  <si>
    <t>辽源地区</t>
  </si>
  <si>
    <t>5·1</t>
  </si>
  <si>
    <t>5·2</t>
  </si>
  <si>
    <t>5·3</t>
  </si>
  <si>
    <t>通化地区</t>
  </si>
  <si>
    <t>6·1</t>
  </si>
  <si>
    <t>6·2</t>
  </si>
  <si>
    <t>6·3</t>
  </si>
  <si>
    <t>6·4</t>
  </si>
  <si>
    <t>6·5</t>
  </si>
  <si>
    <t>白山地区</t>
  </si>
  <si>
    <t>8·1</t>
  </si>
  <si>
    <t>8·2</t>
  </si>
  <si>
    <t>8·3</t>
  </si>
  <si>
    <t>8·4</t>
  </si>
  <si>
    <t>8·5</t>
  </si>
  <si>
    <t>8·6</t>
  </si>
  <si>
    <t>松原地区</t>
  </si>
  <si>
    <t>9·1</t>
  </si>
  <si>
    <t>9·2</t>
  </si>
  <si>
    <t>9·3</t>
  </si>
  <si>
    <t>9·4</t>
  </si>
  <si>
    <t>9·5</t>
  </si>
  <si>
    <t>白城地区</t>
  </si>
  <si>
    <t>10·1</t>
  </si>
  <si>
    <t>10·2</t>
  </si>
  <si>
    <t>10·3</t>
  </si>
  <si>
    <t>10·4</t>
  </si>
  <si>
    <t>10·5</t>
  </si>
  <si>
    <t>11·1</t>
  </si>
  <si>
    <t>延吉市</t>
  </si>
  <si>
    <t>11·2</t>
  </si>
  <si>
    <t>11·3</t>
  </si>
  <si>
    <t>11·4</t>
  </si>
  <si>
    <t>11·5</t>
  </si>
  <si>
    <t>11·6</t>
  </si>
  <si>
    <t>11·7</t>
  </si>
  <si>
    <t>11·8</t>
  </si>
  <si>
    <t>2020年棚户区改造计划任务上报情况表</t>
  </si>
  <si>
    <t>各类棚户区改造计划总量</t>
  </si>
  <si>
    <t>城镇棚户区改造计划</t>
  </si>
  <si>
    <t>国有工矿棚户区改造计划</t>
  </si>
  <si>
    <t>其中：建设安置住房</t>
  </si>
  <si>
    <t>其中：货币安置补偿</t>
  </si>
  <si>
    <t>直接货币补偿</t>
  </si>
  <si>
    <t>政府搭桥组织居民购买</t>
  </si>
  <si>
    <t>政府购买商品房</t>
  </si>
  <si>
    <t>附件2</t>
  </si>
  <si>
    <t>2022年中央补助支持城镇老旧小区改造计划表</t>
  </si>
  <si>
    <t>省（区、市）：吉林省                                                                    联系人及电话：张奇志 0431-82752316</t>
  </si>
  <si>
    <t>分类</t>
  </si>
  <si>
    <t>居民户数（户）</t>
  </si>
  <si>
    <t>楼栋数（栋）</t>
  </si>
  <si>
    <t>住宅建筑面积（万平方米）</t>
  </si>
  <si>
    <t>预计投资额（万元）</t>
  </si>
  <si>
    <t>2000年底前</t>
  </si>
  <si>
    <t>2000年底后</t>
  </si>
  <si>
    <t>全省</t>
  </si>
  <si>
    <t>其中：1.城市（建成区）老旧小区</t>
  </si>
  <si>
    <t>2.县城（城关镇）老旧小区</t>
  </si>
  <si>
    <t>0</t>
  </si>
  <si>
    <t>450</t>
  </si>
  <si>
    <t>延边地区</t>
  </si>
  <si>
    <t>省级住房和城乡建设部门印章</t>
  </si>
  <si>
    <t>省级发展改革部门印章</t>
  </si>
  <si>
    <t>省级财政部门印章</t>
  </si>
  <si>
    <t>附件1：</t>
  </si>
  <si>
    <t>提前下达2024年中央专项彩票公益金支持社会公益事业发展资金分配表</t>
  </si>
  <si>
    <t>项目名称</t>
  </si>
  <si>
    <t>科目代码</t>
  </si>
  <si>
    <t>小计</t>
  </si>
  <si>
    <t>永吉县双河镇长岗岭村杨木顶子屯农田路项目</t>
  </si>
  <si>
    <t>永吉县双河镇庙岭村倒木河屯农田路及桥梁项目</t>
  </si>
  <si>
    <t>蛟河市天岗镇岗子村村内道路项目</t>
  </si>
  <si>
    <t>蛟河市黄松甸镇长青村村内道路项目</t>
  </si>
  <si>
    <t>舒兰市法特镇西良村二社水泥路维修改造项目</t>
  </si>
  <si>
    <t>舒兰市法特镇西良村三、四、五社水泥路维修改造项目</t>
  </si>
  <si>
    <t>舒兰市小城镇小城村自井屯道路改造项目</t>
  </si>
  <si>
    <t>舒兰市小城镇马路村大松树屯水泥路（含边沟）项目</t>
  </si>
  <si>
    <t>磐石市阜康街道西兴利村喜安屯沥青路及边沟项目</t>
  </si>
  <si>
    <t>磐石市松山镇爱耕村机耕路项目</t>
  </si>
  <si>
    <t>磐石市红旗岭镇西大顶村老道沟下屯机耕路项目</t>
  </si>
  <si>
    <t>磐石市宝山乡宝山村、西孤顶子村机耕路项目</t>
  </si>
  <si>
    <t>磐石市取柴河镇兴隆川村机耕路项目</t>
  </si>
  <si>
    <t>磐石市富太镇南阳村西沟屯机耕路项目</t>
  </si>
  <si>
    <t>磐石市烟筒山镇石棚村机耕路项目</t>
  </si>
  <si>
    <t>磐石市吉昌镇孟家村机耕路项目</t>
  </si>
  <si>
    <t>磐石市福安街光辉村机耕路项目</t>
  </si>
  <si>
    <t>磐石市驿马镇北新村小北山屯机耕路项目</t>
  </si>
  <si>
    <t>桦甸市八道河子镇荆家村联合社机耕路及东山跨河大桥项目</t>
  </si>
  <si>
    <t>桦甸市二道甸子镇革新村革新村头道沟社桥梁项目</t>
  </si>
  <si>
    <t>桦甸市永吉街道集厂子村农田道路项目</t>
  </si>
  <si>
    <t>伊通县莫里青乡劳动村周岗子屯农田水泥路项目</t>
  </si>
  <si>
    <t>伊通县伊丹镇闫家腊铺村农田水泥路项目</t>
  </si>
  <si>
    <t>伊通县西苇镇社会福利服务中心维修改造项目</t>
  </si>
  <si>
    <t>辽源市龙山区工农乡村后村4组水泥路项目</t>
  </si>
  <si>
    <t>辽源市龙山区工农乡苇塘村2组、4组村内水泥路项目</t>
  </si>
  <si>
    <t xml:space="preserve">辽源市龙山区工农乡苇塘村5组、6组村内水泥路项目
</t>
  </si>
  <si>
    <t>辽源市西安区灯塔镇英华村水泥路项目</t>
  </si>
  <si>
    <t>东丰县大阳镇长乐村农田路项目</t>
  </si>
  <si>
    <t>东丰县二龙山乡三义村七组危桥改造项目</t>
  </si>
  <si>
    <t>东辽县安恕镇曲家村一组、二组、九组机耕路项目</t>
  </si>
  <si>
    <t>东辽县建安镇力耕村五组桥梁工程项目</t>
  </si>
  <si>
    <t>东辽县足民乡庆春村三组、五组机耕路项目</t>
  </si>
  <si>
    <t>通化市东昌区金厂镇龙头村桥粱项目</t>
  </si>
  <si>
    <t>通化市东昌区金厂镇夹皮村秦家沟自用水改造项目</t>
  </si>
  <si>
    <t>通化市二道江乡三道江村农耕道项目</t>
  </si>
  <si>
    <t>通化市鸭园镇向阳村十四组农耕路项目</t>
  </si>
  <si>
    <t>集安市大路镇大阳岔村村路项目</t>
  </si>
  <si>
    <t>集安市大路镇正义村护堤项目</t>
  </si>
  <si>
    <t>集安市财源镇新建村一组桥梁项目</t>
  </si>
  <si>
    <t>集安市财源镇新建村二组桥梁项目</t>
  </si>
  <si>
    <t>集安市台上镇刘家村机耕路项目</t>
  </si>
  <si>
    <t>2296099</t>
  </si>
  <si>
    <t>集安市台上镇荒崴子村1.2组机耕路项目</t>
  </si>
  <si>
    <t>集安市花甸镇宝甸村机耕路项目</t>
  </si>
  <si>
    <t>集安市花甸镇横路村堤防工程项目</t>
  </si>
  <si>
    <t>集安市清河镇前进村小桥改造项目</t>
  </si>
  <si>
    <t>集安市头道镇砬子沟村柏油路项目</t>
  </si>
  <si>
    <t>通化县快大茂镇繁荣村机耕路项目</t>
  </si>
  <si>
    <t>通化县金斗乡砬缝村机耕路、柏涵项目</t>
  </si>
  <si>
    <t>通化县大泉乡大川村机耕路项目</t>
  </si>
  <si>
    <t>通化县大泉乡爱国村机耕路项目</t>
  </si>
  <si>
    <t>通化县大泉乡升平村机耕路项目</t>
  </si>
  <si>
    <t>柳河县凉水镇腰站村机耕路项目</t>
  </si>
  <si>
    <t>柳河县凉水镇西岔村机耕路项目</t>
  </si>
  <si>
    <t>柳河县驼腰岭镇新立村沥青路项目</t>
  </si>
  <si>
    <t>辉发城镇光辉村农田路项目</t>
  </si>
  <si>
    <t>楼街乡龙光村农田路项目</t>
  </si>
  <si>
    <t>样子哨镇邵家店村农田路项目</t>
  </si>
  <si>
    <t>梅河口市救助管理站消防设施改造项目</t>
  </si>
  <si>
    <t>梅河口市小杨乡双龙村农田作业道项目</t>
  </si>
  <si>
    <t>梅河口市新合镇新合村农田作业道项目</t>
  </si>
  <si>
    <t>白山市浑江区三道沟镇滴台五社农田路项目</t>
  </si>
  <si>
    <t>白山市浑江区板石街道吊水壶村农道桥项目</t>
  </si>
  <si>
    <t>白山市殡仪馆节地生态安葬设施项目</t>
  </si>
  <si>
    <t>白山市浑江区三道沟镇二道沟农田路项目</t>
  </si>
  <si>
    <t>抚松县新屯子镇南岗村（靖宇岗屯）机耕路项目</t>
  </si>
  <si>
    <t>抚松县抚松镇清乡村机耕路项目</t>
  </si>
  <si>
    <t>抚松县兴隆乡东关道村桥梁项目</t>
  </si>
  <si>
    <t>抚松县仙人桥镇河北村机耕路项目</t>
  </si>
  <si>
    <t>抚松县仙人桥镇东岭村桥梁项目</t>
  </si>
  <si>
    <t>靖宇县景山镇马家店小型桥梁项目</t>
  </si>
  <si>
    <t>靖宇县濛江乡富阳村机耕路项目</t>
  </si>
  <si>
    <t>靖宇县那尔轰镇那尔轰村机耕路项目</t>
  </si>
  <si>
    <t>长白县八道沟镇不达远村桥梁项目</t>
  </si>
  <si>
    <t>十四道沟镇安乐村农田路项目</t>
  </si>
  <si>
    <t>宝泉山镇宝泉社区水毁桥梁项目</t>
  </si>
  <si>
    <t xml:space="preserve">新房子镇虎洞沟村下川机耕桥项目 </t>
  </si>
  <si>
    <t>临江市苇沙河镇白马浪村机耕路项目</t>
  </si>
  <si>
    <t>临江市六道沟镇大杨树村机耕路项目</t>
  </si>
  <si>
    <t>临江市苇沙河镇苇沙河村机耕路项目</t>
  </si>
  <si>
    <t>临江市四道沟镇四道沟村机耕路项目</t>
  </si>
  <si>
    <t>其中：图们市</t>
  </si>
  <si>
    <t>图们市凉水镇石头村农田道路项目</t>
  </si>
  <si>
    <t>图们市月晴镇白龙村农田道路项目</t>
  </si>
  <si>
    <t>和龙市龙城镇新元村农田路项目</t>
  </si>
  <si>
    <t>和龙市南坪镇高产村农田路项目</t>
  </si>
  <si>
    <t>和龙市东城镇明新村农田路项目</t>
  </si>
  <si>
    <t>和龙市西城镇龙浦村农田路项目</t>
  </si>
  <si>
    <t>汪清县大兴沟镇和信村农田路项目</t>
  </si>
  <si>
    <t>汪清县大兴镇前塘村农桥项目</t>
  </si>
  <si>
    <t>汪清县百草沟南城村机耕路项目</t>
  </si>
  <si>
    <t>安图县新合乡北沟岭村机耕道路项目</t>
  </si>
  <si>
    <t>安图县新合乡大荒沟村机耕道路项目</t>
  </si>
  <si>
    <t>安图县两江镇四岔子村桥涵项目</t>
  </si>
  <si>
    <t>安图县瓮声社区多功能健身中心（羽毛球馆）</t>
  </si>
  <si>
    <t>珲春市板石镇南秦孟村村内巷道沥青路项目</t>
  </si>
  <si>
    <t>珲春市英安镇富民村机耕路项目</t>
  </si>
  <si>
    <t>珲春市近海街太阳村水泥路项目</t>
  </si>
  <si>
    <t>珲春市三家子乡沙坨子村水泥路项目</t>
  </si>
  <si>
    <t>敦化市大蒲柴河镇大蒲柴河村机耕路项目</t>
  </si>
  <si>
    <t>敦化市大蒲柴河镇腰岔村机耕路项目</t>
  </si>
  <si>
    <t>敦化市官地镇大荒地村机耕路项目</t>
  </si>
  <si>
    <t>敦化市官地镇新房子村机耕路项目</t>
  </si>
  <si>
    <t>敦化市江南镇万福村机耕路项目</t>
  </si>
  <si>
    <t>敦化市江南镇吉祥村机耕路项目</t>
  </si>
  <si>
    <t>敦化市红石乡红石村机耕路项目</t>
  </si>
  <si>
    <t>敦化市雁鸣湖镇小东沟村机耕路项目</t>
  </si>
</sst>
</file>

<file path=xl/styles.xml><?xml version="1.0" encoding="utf-8"?>
<styleSheet xmlns="http://schemas.openxmlformats.org/spreadsheetml/2006/main">
  <numFmts count="8">
    <numFmt numFmtId="176" formatCode="0.000_ "/>
    <numFmt numFmtId="177" formatCode="#,##0_ "/>
    <numFmt numFmtId="178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  <numFmt numFmtId="41" formatCode="_ * #,##0_ ;_ * \-#,##0_ ;_ * &quot;-&quot;_ ;_ @_ "/>
  </numFmts>
  <fonts count="6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20"/>
      <name val="宋体"/>
      <charset val="134"/>
    </font>
    <font>
      <sz val="14"/>
      <name val="黑体"/>
      <charset val="134"/>
    </font>
    <font>
      <b/>
      <sz val="24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color theme="1"/>
      <name val="黑体"/>
      <charset val="134"/>
    </font>
    <font>
      <sz val="14"/>
      <name val="Times New Roman"/>
      <charset val="0"/>
    </font>
    <font>
      <sz val="10"/>
      <name val="黑体"/>
      <charset val="134"/>
    </font>
    <font>
      <sz val="8"/>
      <name val="黑体"/>
      <charset val="134"/>
    </font>
    <font>
      <sz val="20"/>
      <name val="黑体"/>
      <charset val="134"/>
    </font>
    <font>
      <sz val="12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C00000"/>
      <name val="宋体"/>
      <charset val="134"/>
    </font>
    <font>
      <sz val="11"/>
      <color rgb="FFC0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theme="5" tint="-0.25"/>
      <name val="宋体"/>
      <charset val="134"/>
    </font>
    <font>
      <sz val="11"/>
      <color theme="5" tint="-0.25"/>
      <name val="宋体"/>
      <charset val="134"/>
      <scheme val="minor"/>
    </font>
    <font>
      <sz val="11"/>
      <color theme="9" tint="-0.5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rgb="FFC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 style="thin">
        <color auto="true"/>
      </right>
      <top/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/>
      <diagonal/>
    </border>
    <border>
      <left style="thin">
        <color auto="true"/>
      </left>
      <right style="hair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9" fillId="0" borderId="0"/>
    <xf numFmtId="0" fontId="41" fillId="22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40" fillId="15" borderId="0" applyNumberFormat="false" applyBorder="false" applyAlignment="false" applyProtection="false">
      <alignment vertical="center"/>
    </xf>
    <xf numFmtId="0" fontId="41" fillId="24" borderId="0" applyNumberFormat="false" applyBorder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49" fillId="0" borderId="31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8" fillId="0" borderId="3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5" fillId="0" borderId="3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0" fillId="25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1" fillId="32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>
      <alignment vertical="center"/>
    </xf>
    <xf numFmtId="0" fontId="50" fillId="0" borderId="32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1" fillId="30" borderId="0" applyNumberFormat="false" applyBorder="false" applyAlignment="false" applyProtection="false">
      <alignment vertical="center"/>
    </xf>
    <xf numFmtId="0" fontId="47" fillId="18" borderId="29" applyNumberFormat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0" fillId="19" borderId="0" applyNumberFormat="false" applyBorder="false" applyAlignment="false" applyProtection="false">
      <alignment vertical="center"/>
    </xf>
    <xf numFmtId="0" fontId="41" fillId="34" borderId="0" applyNumberFormat="false" applyBorder="false" applyAlignment="false" applyProtection="false">
      <alignment vertical="center"/>
    </xf>
    <xf numFmtId="0" fontId="40" fillId="35" borderId="0" applyNumberFormat="false" applyBorder="false" applyAlignment="false" applyProtection="false">
      <alignment vertical="center"/>
    </xf>
    <xf numFmtId="0" fontId="52" fillId="27" borderId="29" applyNumberFormat="false" applyAlignment="false" applyProtection="false">
      <alignment vertical="center"/>
    </xf>
    <xf numFmtId="0" fontId="57" fillId="18" borderId="34" applyNumberFormat="false" applyAlignment="false" applyProtection="false">
      <alignment vertical="center"/>
    </xf>
    <xf numFmtId="0" fontId="4" fillId="0" borderId="0">
      <alignment vertical="center"/>
    </xf>
    <xf numFmtId="0" fontId="56" fillId="33" borderId="33" applyNumberFormat="false" applyAlignment="false" applyProtection="false">
      <alignment vertical="center"/>
    </xf>
    <xf numFmtId="0" fontId="58" fillId="0" borderId="35" applyNumberFormat="false" applyFill="false" applyAlignment="false" applyProtection="false">
      <alignment vertical="center"/>
    </xf>
    <xf numFmtId="0" fontId="40" fillId="4" borderId="0" applyNumberFormat="false" applyBorder="false" applyAlignment="false" applyProtection="false">
      <alignment vertical="center"/>
    </xf>
    <xf numFmtId="0" fontId="40" fillId="14" borderId="0" applyNumberFormat="false" applyBorder="false" applyAlignment="false" applyProtection="false">
      <alignment vertical="center"/>
    </xf>
    <xf numFmtId="0" fontId="0" fillId="13" borderId="28" applyNumberFormat="false" applyFon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3" fillId="12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0" fillId="11" borderId="0" applyNumberFormat="false" applyBorder="false" applyAlignment="false" applyProtection="false">
      <alignment vertical="center"/>
    </xf>
    <xf numFmtId="0" fontId="42" fillId="10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53" fillId="28" borderId="0" applyNumberFormat="false" applyBorder="false" applyAlignment="false" applyProtection="false">
      <alignment vertical="center"/>
    </xf>
    <xf numFmtId="0" fontId="40" fillId="9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" fillId="0" borderId="0" applyProtection="false">
      <alignment vertical="center"/>
    </xf>
    <xf numFmtId="0" fontId="40" fillId="7" borderId="0" applyNumberFormat="false" applyBorder="false" applyAlignment="false" applyProtection="false">
      <alignment vertical="center"/>
    </xf>
    <xf numFmtId="0" fontId="41" fillId="31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</cellStyleXfs>
  <cellXfs count="242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33" applyFont="true" applyFill="true" applyBorder="true" applyAlignment="true">
      <alignment horizontal="center" vertical="center" wrapText="true"/>
    </xf>
    <xf numFmtId="0" fontId="4" fillId="0" borderId="5" xfId="33" applyFont="true" applyFill="true" applyBorder="true" applyAlignment="true">
      <alignment horizontal="left" vertical="center" wrapText="true"/>
    </xf>
    <xf numFmtId="0" fontId="4" fillId="0" borderId="5" xfId="33" applyFont="true" applyFill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/>
    </xf>
    <xf numFmtId="0" fontId="4" fillId="0" borderId="4" xfId="33" applyFont="true" applyFill="true" applyBorder="true" applyAlignment="true" applyProtection="true">
      <alignment horizontal="center" vertical="center"/>
      <protection locked="false"/>
    </xf>
    <xf numFmtId="0" fontId="3" fillId="0" borderId="5" xfId="0" applyNumberFormat="true" applyFont="true" applyBorder="true" applyAlignment="true">
      <alignment horizontal="left" vertical="center" wrapText="true"/>
    </xf>
    <xf numFmtId="0" fontId="3" fillId="0" borderId="5" xfId="0" applyNumberFormat="true" applyFont="true" applyBorder="true" applyAlignment="true">
      <alignment horizontal="center" vertical="center" wrapText="true"/>
    </xf>
    <xf numFmtId="0" fontId="4" fillId="0" borderId="5" xfId="33" applyFont="true" applyFill="true" applyBorder="true" applyAlignment="true" applyProtection="true">
      <alignment horizontal="center" vertical="center"/>
      <protection locked="false"/>
    </xf>
    <xf numFmtId="0" fontId="3" fillId="0" borderId="6" xfId="0" applyNumberFormat="true" applyFont="true" applyBorder="true" applyAlignment="true">
      <alignment horizontal="center" vertical="center" wrapText="true"/>
    </xf>
    <xf numFmtId="178" fontId="3" fillId="0" borderId="6" xfId="0" applyNumberFormat="true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left" vertical="center"/>
    </xf>
    <xf numFmtId="0" fontId="3" fillId="0" borderId="5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left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left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 wrapText="true"/>
    </xf>
    <xf numFmtId="0" fontId="4" fillId="0" borderId="7" xfId="33" applyFont="true" applyFill="true" applyBorder="true" applyAlignment="true" applyProtection="true">
      <alignment horizontal="center" vertical="center"/>
      <protection locked="false"/>
    </xf>
    <xf numFmtId="0" fontId="3" fillId="0" borderId="8" xfId="0" applyNumberFormat="true" applyFont="true" applyBorder="true" applyAlignment="true">
      <alignment horizontal="left" vertical="center" wrapText="true"/>
    </xf>
    <xf numFmtId="0" fontId="3" fillId="0" borderId="8" xfId="0" applyNumberFormat="true" applyFont="true" applyBorder="true" applyAlignment="true">
      <alignment horizontal="center" vertical="center" wrapText="true"/>
    </xf>
    <xf numFmtId="0" fontId="3" fillId="0" borderId="9" xfId="0" applyNumberFormat="true" applyFont="true" applyBorder="true" applyAlignment="true">
      <alignment horizontal="center" vertical="center" wrapText="true"/>
    </xf>
    <xf numFmtId="0" fontId="4" fillId="0" borderId="10" xfId="33" applyFont="true" applyFill="true" applyBorder="true" applyAlignment="true" applyProtection="true">
      <alignment horizontal="center" vertical="center"/>
      <protection locked="false"/>
    </xf>
    <xf numFmtId="0" fontId="4" fillId="0" borderId="11" xfId="33" applyFont="true" applyFill="true" applyBorder="true" applyAlignment="true" applyProtection="true">
      <alignment horizontal="center" vertical="center"/>
      <protection locked="false"/>
    </xf>
    <xf numFmtId="0" fontId="3" fillId="0" borderId="12" xfId="0" applyFont="true" applyBorder="true" applyAlignment="true">
      <alignment horizontal="center" vertical="center"/>
    </xf>
    <xf numFmtId="178" fontId="3" fillId="0" borderId="6" xfId="13" applyNumberFormat="true" applyFont="true" applyBorder="true" applyAlignment="true">
      <alignment horizontal="center" vertical="center" wrapText="true"/>
    </xf>
    <xf numFmtId="0" fontId="4" fillId="0" borderId="13" xfId="33" applyFont="true" applyFill="true" applyBorder="true" applyAlignment="true" applyProtection="true">
      <alignment horizontal="center" vertical="center"/>
      <protection locked="false"/>
    </xf>
    <xf numFmtId="0" fontId="4" fillId="0" borderId="14" xfId="33" applyFont="true" applyFill="true" applyBorder="true" applyAlignment="true" applyProtection="true">
      <alignment horizontal="center" vertical="center"/>
      <protection locked="false"/>
    </xf>
    <xf numFmtId="177" fontId="3" fillId="0" borderId="6" xfId="0" applyNumberFormat="true" applyFont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left" vertical="center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177" fontId="3" fillId="0" borderId="6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Border="true" applyAlignment="true">
      <alignment horizontal="left" vertical="center" wrapText="true"/>
    </xf>
    <xf numFmtId="49" fontId="3" fillId="0" borderId="5" xfId="0" applyNumberFormat="true" applyFont="true" applyBorder="true" applyAlignment="true">
      <alignment horizontal="center" vertical="center" wrapText="true"/>
    </xf>
    <xf numFmtId="0" fontId="4" fillId="0" borderId="5" xfId="0" applyNumberFormat="true" applyFont="true" applyBorder="true" applyAlignment="true">
      <alignment horizontal="left" vertical="center" wrapText="true"/>
    </xf>
    <xf numFmtId="0" fontId="4" fillId="0" borderId="5" xfId="0" applyNumberFormat="true" applyFont="true" applyBorder="true" applyAlignment="true">
      <alignment horizontal="center" vertical="center" wrapText="true"/>
    </xf>
    <xf numFmtId="49" fontId="4" fillId="0" borderId="5" xfId="0" applyNumberFormat="true" applyFont="true" applyBorder="true" applyAlignment="true">
      <alignment horizontal="left" vertical="center" wrapText="true"/>
    </xf>
    <xf numFmtId="49" fontId="4" fillId="0" borderId="5" xfId="0" applyNumberFormat="true" applyFont="true" applyBorder="true" applyAlignment="true">
      <alignment horizontal="center" vertical="center" wrapText="true"/>
    </xf>
    <xf numFmtId="0" fontId="3" fillId="0" borderId="8" xfId="0" applyNumberFormat="true" applyFont="true" applyFill="true" applyBorder="true" applyAlignment="true">
      <alignment horizontal="left" vertical="center" wrapText="true"/>
    </xf>
    <xf numFmtId="0" fontId="3" fillId="0" borderId="8" xfId="0" applyNumberFormat="true" applyFont="true" applyFill="true" applyBorder="true" applyAlignment="true">
      <alignment horizontal="center" vertical="center" wrapText="true"/>
    </xf>
    <xf numFmtId="178" fontId="3" fillId="0" borderId="9" xfId="0" applyNumberFormat="true" applyFont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/>
    </xf>
    <xf numFmtId="0" fontId="5" fillId="2" borderId="5" xfId="0" applyNumberFormat="true" applyFont="true" applyFill="true" applyBorder="true" applyAlignment="true">
      <alignment horizontal="left" vertical="center" wrapText="true"/>
    </xf>
    <xf numFmtId="0" fontId="5" fillId="2" borderId="5" xfId="0" applyNumberFormat="true" applyFont="true" applyFill="true" applyBorder="true" applyAlignment="true">
      <alignment horizontal="center" vertical="center" wrapText="true"/>
    </xf>
    <xf numFmtId="0" fontId="5" fillId="2" borderId="6" xfId="0" applyNumberFormat="true" applyFont="true" applyFill="true" applyBorder="true" applyAlignment="true">
      <alignment horizontal="center" vertical="center" wrapText="true"/>
    </xf>
    <xf numFmtId="0" fontId="7" fillId="0" borderId="5" xfId="21" applyNumberFormat="true" applyFont="true" applyBorder="true" applyAlignment="true">
      <alignment horizontal="left" vertical="center" wrapText="true"/>
    </xf>
    <xf numFmtId="0" fontId="7" fillId="0" borderId="5" xfId="21" applyNumberFormat="true" applyFont="true" applyBorder="true" applyAlignment="true">
      <alignment horizontal="center" vertical="center" wrapText="true"/>
    </xf>
    <xf numFmtId="0" fontId="4" fillId="0" borderId="12" xfId="0" applyFont="true" applyBorder="true" applyAlignment="true">
      <alignment horizontal="center" vertical="center"/>
    </xf>
    <xf numFmtId="0" fontId="4" fillId="3" borderId="6" xfId="0" applyNumberFormat="true" applyFont="true" applyFill="true" applyBorder="true" applyAlignment="true">
      <alignment horizontal="center" vertical="center" wrapText="true"/>
    </xf>
    <xf numFmtId="0" fontId="4" fillId="0" borderId="4" xfId="33" applyFont="true" applyFill="true" applyBorder="true" applyAlignment="true" applyProtection="true">
      <alignment horizontal="right" vertical="center"/>
      <protection locked="false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0" fontId="6" fillId="0" borderId="5" xfId="0" applyNumberFormat="true" applyFont="true" applyFill="true" applyBorder="true" applyAlignment="true">
      <alignment horizontal="left" vertical="center" wrapText="true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0" fontId="6" fillId="0" borderId="6" xfId="0" applyNumberFormat="true" applyFont="true" applyFill="true" applyBorder="true" applyAlignment="true">
      <alignment horizontal="center" vertical="center" wrapText="true"/>
    </xf>
    <xf numFmtId="0" fontId="4" fillId="0" borderId="7" xfId="33" applyFont="true" applyFill="true" applyBorder="true" applyAlignment="true" applyProtection="true">
      <alignment horizontal="right" vertical="center"/>
      <protection locked="false"/>
    </xf>
    <xf numFmtId="0" fontId="6" fillId="0" borderId="8" xfId="0" applyNumberFormat="true" applyFont="true" applyFill="true" applyBorder="true" applyAlignment="true">
      <alignment horizontal="left" vertical="center" wrapText="true"/>
    </xf>
    <xf numFmtId="0" fontId="6" fillId="0" borderId="8" xfId="0" applyNumberFormat="true" applyFont="true" applyFill="true" applyBorder="true" applyAlignment="true">
      <alignment horizontal="center" vertical="center" wrapText="true"/>
    </xf>
    <xf numFmtId="0" fontId="6" fillId="0" borderId="9" xfId="0" applyNumberFormat="true" applyFont="true" applyFill="true" applyBorder="true" applyAlignment="true">
      <alignment horizontal="center" vertical="center" wrapText="true"/>
    </xf>
    <xf numFmtId="0" fontId="8" fillId="0" borderId="0" xfId="0" applyFont="true">
      <alignment vertical="center"/>
    </xf>
    <xf numFmtId="0" fontId="8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/>
    </xf>
    <xf numFmtId="0" fontId="9" fillId="0" borderId="0" xfId="0" applyFont="true" applyFill="true" applyAlignment="true">
      <alignment vertical="center"/>
    </xf>
    <xf numFmtId="0" fontId="10" fillId="0" borderId="0" xfId="0" applyFont="true" applyFill="true" applyAlignment="true">
      <alignment vertical="center"/>
    </xf>
    <xf numFmtId="0" fontId="9" fillId="0" borderId="0" xfId="0" applyFont="true" applyFill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Alignment="true">
      <alignment horizontal="left" vertical="center"/>
    </xf>
    <xf numFmtId="0" fontId="1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4" fillId="0" borderId="15" xfId="0" applyFont="true" applyFill="true" applyBorder="true" applyAlignment="true">
      <alignment horizontal="center" vertical="center" wrapText="true"/>
    </xf>
    <xf numFmtId="0" fontId="14" fillId="0" borderId="16" xfId="0" applyFont="true" applyFill="true" applyBorder="true" applyAlignment="true">
      <alignment horizontal="center" vertical="center" wrapText="true"/>
    </xf>
    <xf numFmtId="0" fontId="14" fillId="0" borderId="15" xfId="0" applyFont="true" applyFill="true" applyBorder="true" applyAlignment="true">
      <alignment horizontal="center" vertical="center" wrapText="true"/>
    </xf>
    <xf numFmtId="0" fontId="14" fillId="0" borderId="17" xfId="0" applyFont="true" applyFill="true" applyBorder="true" applyAlignment="true">
      <alignment horizontal="center" vertical="center" wrapText="true"/>
    </xf>
    <xf numFmtId="0" fontId="14" fillId="0" borderId="18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center" wrapText="true"/>
    </xf>
    <xf numFmtId="0" fontId="4" fillId="0" borderId="17" xfId="0" applyFont="true" applyFill="true" applyBorder="true" applyAlignment="true">
      <alignment horizontal="center" vertical="center" wrapText="true"/>
    </xf>
    <xf numFmtId="0" fontId="4" fillId="0" borderId="18" xfId="0" applyFont="true" applyFill="true" applyBorder="true" applyAlignment="true">
      <alignment horizontal="center" vertical="center" wrapText="true"/>
    </xf>
    <xf numFmtId="176" fontId="14" fillId="0" borderId="15" xfId="0" applyNumberFormat="true" applyFont="true" applyFill="true" applyBorder="true" applyAlignment="true">
      <alignment horizontal="center" vertical="center" wrapText="true"/>
    </xf>
    <xf numFmtId="179" fontId="14" fillId="0" borderId="15" xfId="0" applyNumberFormat="true" applyFont="true" applyFill="true" applyBorder="true" applyAlignment="true">
      <alignment horizontal="center" vertical="center" wrapText="true"/>
    </xf>
    <xf numFmtId="178" fontId="14" fillId="0" borderId="15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vertical="center"/>
    </xf>
    <xf numFmtId="0" fontId="15" fillId="0" borderId="0" xfId="0" applyFont="true" applyFill="true" applyBorder="true" applyAlignment="true">
      <alignment vertical="center"/>
    </xf>
    <xf numFmtId="0" fontId="9" fillId="0" borderId="0" xfId="0" applyFont="true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vertical="center"/>
    </xf>
    <xf numFmtId="0" fontId="16" fillId="0" borderId="0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vertical="center" wrapText="true"/>
    </xf>
    <xf numFmtId="0" fontId="17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left" vertical="center" wrapText="true"/>
    </xf>
    <xf numFmtId="0" fontId="13" fillId="0" borderId="15" xfId="0" applyFont="true" applyFill="true" applyBorder="true" applyAlignment="true">
      <alignment horizontal="center" vertical="center" wrapText="true"/>
    </xf>
    <xf numFmtId="0" fontId="13" fillId="0" borderId="16" xfId="0" applyFont="true" applyFill="true" applyBorder="true" applyAlignment="true">
      <alignment horizontal="center" vertical="center" wrapText="true"/>
    </xf>
    <xf numFmtId="0" fontId="13" fillId="0" borderId="17" xfId="0" applyFont="true" applyFill="true" applyBorder="true" applyAlignment="true">
      <alignment horizontal="center" vertical="center" wrapText="true"/>
    </xf>
    <xf numFmtId="0" fontId="13" fillId="0" borderId="18" xfId="0" applyFont="true" applyFill="true" applyBorder="true" applyAlignment="true">
      <alignment horizontal="center" vertical="center" wrapText="true"/>
    </xf>
    <xf numFmtId="0" fontId="18" fillId="0" borderId="15" xfId="0" applyFont="true" applyFill="true" applyBorder="true" applyAlignment="true">
      <alignment vertical="center" wrapText="true"/>
    </xf>
    <xf numFmtId="0" fontId="19" fillId="0" borderId="15" xfId="0" applyFont="true" applyFill="true" applyBorder="true" applyAlignment="true">
      <alignment horizontal="right" vertical="center" wrapText="true"/>
    </xf>
    <xf numFmtId="0" fontId="10" fillId="0" borderId="15" xfId="0" applyFont="true" applyFill="true" applyBorder="true" applyAlignment="true">
      <alignment horizontal="center" vertical="center" wrapText="true"/>
    </xf>
    <xf numFmtId="0" fontId="13" fillId="0" borderId="15" xfId="0" applyFont="true" applyFill="true" applyBorder="true" applyAlignment="true">
      <alignment vertical="center" wrapText="true"/>
    </xf>
    <xf numFmtId="0" fontId="13" fillId="0" borderId="15" xfId="0" applyFont="true" applyFill="true" applyBorder="true" applyAlignment="true">
      <alignment horizontal="center" vertical="center"/>
    </xf>
    <xf numFmtId="0" fontId="10" fillId="0" borderId="15" xfId="0" applyFont="true" applyFill="true" applyBorder="true" applyAlignment="true">
      <alignment horizontal="center" vertical="center"/>
    </xf>
    <xf numFmtId="0" fontId="16" fillId="0" borderId="0" xfId="0" applyFont="true" applyFill="true" applyBorder="true" applyAlignment="true">
      <alignment horizontal="left" vertical="center"/>
    </xf>
    <xf numFmtId="0" fontId="20" fillId="0" borderId="0" xfId="0" applyFont="true" applyFill="true" applyBorder="true" applyAlignment="true">
      <alignment horizontal="center" vertical="center"/>
    </xf>
    <xf numFmtId="0" fontId="9" fillId="0" borderId="19" xfId="0" applyFont="true" applyFill="true" applyBorder="true" applyAlignment="true">
      <alignment vertical="center"/>
    </xf>
    <xf numFmtId="0" fontId="9" fillId="0" borderId="19" xfId="0" applyFont="true" applyFill="true" applyBorder="true" applyAlignment="true">
      <alignment horizontal="right" vertical="center"/>
    </xf>
    <xf numFmtId="0" fontId="21" fillId="0" borderId="15" xfId="0" applyFont="true" applyFill="true" applyBorder="true" applyAlignment="true">
      <alignment horizontal="center" vertical="center" wrapText="true"/>
    </xf>
    <xf numFmtId="0" fontId="21" fillId="0" borderId="20" xfId="0" applyFont="true" applyFill="true" applyBorder="true" applyAlignment="true">
      <alignment horizontal="center" vertical="center" wrapText="true"/>
    </xf>
    <xf numFmtId="0" fontId="21" fillId="0" borderId="21" xfId="0" applyFont="true" applyFill="true" applyBorder="true" applyAlignment="true">
      <alignment horizontal="center" vertical="center" wrapText="true"/>
    </xf>
    <xf numFmtId="0" fontId="21" fillId="0" borderId="17" xfId="0" applyFont="true" applyFill="true" applyBorder="true" applyAlignment="true">
      <alignment vertical="center" wrapText="true"/>
    </xf>
    <xf numFmtId="0" fontId="21" fillId="0" borderId="15" xfId="0" applyFont="true" applyFill="true" applyBorder="true" applyAlignment="true">
      <alignment horizontal="left" vertical="center" wrapText="true"/>
    </xf>
    <xf numFmtId="0" fontId="9" fillId="0" borderId="15" xfId="0" applyFont="true" applyFill="true" applyBorder="true" applyAlignment="true">
      <alignment horizontal="center" vertical="center" wrapText="true"/>
    </xf>
    <xf numFmtId="0" fontId="22" fillId="0" borderId="15" xfId="0" applyFont="true" applyFill="true" applyBorder="true" applyAlignment="true">
      <alignment vertical="center" wrapText="true"/>
    </xf>
    <xf numFmtId="58" fontId="9" fillId="0" borderId="15" xfId="0" applyNumberFormat="true" applyFont="true" applyFill="true" applyBorder="true" applyAlignment="true">
      <alignment horizontal="center" vertical="center" wrapText="true"/>
    </xf>
    <xf numFmtId="0" fontId="3" fillId="0" borderId="15" xfId="0" applyFont="true" applyFill="true" applyBorder="true" applyAlignment="true">
      <alignment horizontal="right" vertical="center" wrapText="true"/>
    </xf>
    <xf numFmtId="0" fontId="9" fillId="0" borderId="15" xfId="0" applyFont="true" applyFill="true" applyBorder="true" applyAlignment="true">
      <alignment horizontal="center" vertical="center"/>
    </xf>
    <xf numFmtId="0" fontId="9" fillId="0" borderId="15" xfId="0" applyFont="true" applyFill="true" applyBorder="true" applyAlignment="true" applyProtection="true">
      <alignment horizontal="center" vertical="center" wrapText="true"/>
    </xf>
    <xf numFmtId="0" fontId="23" fillId="0" borderId="15" xfId="0" applyFont="true" applyFill="true" applyBorder="true" applyAlignment="true">
      <alignment horizontal="center" vertical="center" wrapText="true"/>
    </xf>
    <xf numFmtId="0" fontId="2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/>
    </xf>
    <xf numFmtId="0" fontId="4" fillId="3" borderId="0" xfId="0" applyFont="true" applyFill="true" applyBorder="true" applyAlignment="true">
      <alignment vertical="center" wrapText="true"/>
    </xf>
    <xf numFmtId="0" fontId="9" fillId="3" borderId="0" xfId="0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vertical="center"/>
    </xf>
    <xf numFmtId="0" fontId="26" fillId="0" borderId="0" xfId="0" applyFont="true" applyFill="true" applyBorder="true" applyAlignment="true">
      <alignment horizontal="center" vertical="center"/>
    </xf>
    <xf numFmtId="0" fontId="27" fillId="0" borderId="15" xfId="0" applyFont="true" applyFill="true" applyBorder="true" applyAlignment="true">
      <alignment horizontal="center" vertical="center" wrapText="true"/>
    </xf>
    <xf numFmtId="0" fontId="27" fillId="0" borderId="16" xfId="0" applyFont="true" applyFill="true" applyBorder="true" applyAlignment="true">
      <alignment horizontal="center" vertical="center" wrapText="true"/>
    </xf>
    <xf numFmtId="0" fontId="27" fillId="0" borderId="18" xfId="0" applyFont="true" applyFill="true" applyBorder="true" applyAlignment="true">
      <alignment horizontal="center" vertical="center" wrapText="true"/>
    </xf>
    <xf numFmtId="0" fontId="27" fillId="0" borderId="15" xfId="0" applyNumberFormat="true" applyFont="true" applyFill="true" applyBorder="true" applyAlignment="true">
      <alignment horizontal="center" vertical="center" wrapText="true"/>
    </xf>
    <xf numFmtId="178" fontId="27" fillId="0" borderId="15" xfId="0" applyNumberFormat="true" applyFont="true" applyFill="true" applyBorder="true" applyAlignment="true">
      <alignment horizontal="center" vertical="center" wrapText="true"/>
    </xf>
    <xf numFmtId="0" fontId="27" fillId="3" borderId="22" xfId="0" applyFont="true" applyFill="true" applyBorder="true" applyAlignment="true">
      <alignment horizontal="center" vertical="center"/>
    </xf>
    <xf numFmtId="0" fontId="27" fillId="3" borderId="15" xfId="0" applyFont="true" applyFill="true" applyBorder="true" applyAlignment="true">
      <alignment vertical="center"/>
    </xf>
    <xf numFmtId="0" fontId="27" fillId="4" borderId="22" xfId="0" applyFont="true" applyFill="true" applyBorder="true" applyAlignment="true">
      <alignment horizontal="center" vertical="center"/>
    </xf>
    <xf numFmtId="0" fontId="27" fillId="4" borderId="15" xfId="0" applyFont="true" applyFill="true" applyBorder="true" applyAlignment="true">
      <alignment vertical="center"/>
    </xf>
    <xf numFmtId="0" fontId="27" fillId="0" borderId="22" xfId="0" applyFont="true" applyFill="true" applyBorder="true" applyAlignment="true">
      <alignment horizontal="center" vertical="center"/>
    </xf>
    <xf numFmtId="0" fontId="27" fillId="0" borderId="15" xfId="0" applyFont="true" applyFill="true" applyBorder="true" applyAlignment="true">
      <alignment vertical="center"/>
    </xf>
    <xf numFmtId="178" fontId="27" fillId="0" borderId="18" xfId="0" applyNumberFormat="true" applyFont="true" applyFill="true" applyBorder="true" applyAlignment="true">
      <alignment horizontal="center" vertical="center" wrapText="true"/>
    </xf>
    <xf numFmtId="178" fontId="27" fillId="0" borderId="16" xfId="0" applyNumberFormat="true" applyFont="true" applyFill="true" applyBorder="true" applyAlignment="true">
      <alignment horizontal="center" vertical="center" wrapText="true"/>
    </xf>
    <xf numFmtId="0" fontId="24" fillId="3" borderId="0" xfId="0" applyFont="true" applyFill="true" applyBorder="true" applyAlignment="true">
      <alignment horizontal="center" vertical="center" wrapText="true"/>
    </xf>
    <xf numFmtId="0" fontId="24" fillId="3" borderId="0" xfId="0" applyFont="true" applyFill="true" applyBorder="true" applyAlignment="true">
      <alignment vertical="center" wrapText="true"/>
    </xf>
    <xf numFmtId="0" fontId="24" fillId="0" borderId="0" xfId="0" applyFont="true" applyFill="true" applyBorder="true" applyAlignment="true">
      <alignment horizontal="center" vertical="center"/>
    </xf>
    <xf numFmtId="0" fontId="27" fillId="0" borderId="22" xfId="0" applyFont="true" applyFill="true" applyBorder="true" applyAlignment="true">
      <alignment horizontal="center" vertical="center" wrapText="true"/>
    </xf>
    <xf numFmtId="0" fontId="27" fillId="0" borderId="23" xfId="0" applyFont="true" applyFill="true" applyBorder="true" applyAlignment="true">
      <alignment horizontal="center" vertical="center" wrapText="true"/>
    </xf>
    <xf numFmtId="0" fontId="27" fillId="0" borderId="24" xfId="0" applyFont="true" applyFill="true" applyBorder="true" applyAlignment="true">
      <alignment horizontal="center" vertical="center" wrapText="true"/>
    </xf>
    <xf numFmtId="0" fontId="24" fillId="3" borderId="15" xfId="0" applyFont="true" applyFill="true" applyBorder="true" applyAlignment="true">
      <alignment vertical="center" wrapText="true"/>
    </xf>
    <xf numFmtId="0" fontId="27" fillId="3" borderId="15" xfId="0" applyFont="true" applyFill="true" applyBorder="true" applyAlignment="true">
      <alignment horizontal="center" vertical="center"/>
    </xf>
    <xf numFmtId="0" fontId="27" fillId="4" borderId="15" xfId="0" applyFont="true" applyFill="true" applyBorder="true" applyAlignment="true">
      <alignment horizontal="center" vertical="center"/>
    </xf>
    <xf numFmtId="0" fontId="27" fillId="0" borderId="15" xfId="0" applyFont="true" applyFill="true" applyBorder="true" applyAlignment="true">
      <alignment horizontal="center" vertical="center"/>
    </xf>
    <xf numFmtId="0" fontId="26" fillId="3" borderId="0" xfId="0" applyFont="true" applyFill="true" applyBorder="true" applyAlignment="true">
      <alignment horizontal="center" vertical="center"/>
    </xf>
    <xf numFmtId="0" fontId="24" fillId="3" borderId="0" xfId="0" applyFont="true" applyFill="true" applyBorder="true" applyAlignment="true">
      <alignment horizontal="center" vertical="center"/>
    </xf>
    <xf numFmtId="0" fontId="27" fillId="3" borderId="15" xfId="0" applyFont="true" applyFill="true" applyBorder="true" applyAlignment="true">
      <alignment horizontal="center" vertical="center" wrapText="true"/>
    </xf>
    <xf numFmtId="178" fontId="27" fillId="3" borderId="16" xfId="0" applyNumberFormat="true" applyFont="true" applyFill="true" applyBorder="true" applyAlignment="true">
      <alignment horizontal="center" vertical="center" wrapText="true"/>
    </xf>
    <xf numFmtId="178" fontId="27" fillId="3" borderId="18" xfId="0" applyNumberFormat="true" applyFont="true" applyFill="true" applyBorder="true" applyAlignment="true">
      <alignment horizontal="center" vertical="center" wrapText="true"/>
    </xf>
    <xf numFmtId="0" fontId="24" fillId="0" borderId="15" xfId="0" applyFont="true" applyFill="true" applyBorder="true" applyAlignment="true">
      <alignment horizontal="center" vertical="center" wrapText="true"/>
    </xf>
    <xf numFmtId="0" fontId="24" fillId="0" borderId="24" xfId="0" applyFont="true" applyFill="true" applyBorder="true" applyAlignment="true">
      <alignment horizontal="center" vertical="center" wrapText="true"/>
    </xf>
    <xf numFmtId="0" fontId="24" fillId="3" borderId="15" xfId="0" applyFont="true" applyFill="true" applyBorder="true" applyAlignment="true">
      <alignment horizontal="center" vertical="center"/>
    </xf>
    <xf numFmtId="0" fontId="24" fillId="3" borderId="24" xfId="0" applyFont="true" applyFill="true" applyBorder="true" applyAlignment="true">
      <alignment vertical="center"/>
    </xf>
    <xf numFmtId="0" fontId="24" fillId="3" borderId="15" xfId="0" applyFont="true" applyFill="true" applyBorder="true" applyAlignment="true">
      <alignment vertical="center"/>
    </xf>
    <xf numFmtId="0" fontId="24" fillId="4" borderId="15" xfId="0" applyFont="true" applyFill="true" applyBorder="true" applyAlignment="true">
      <alignment horizontal="center" vertical="center"/>
    </xf>
    <xf numFmtId="0" fontId="24" fillId="4" borderId="24" xfId="0" applyFont="true" applyFill="true" applyBorder="true" applyAlignment="true">
      <alignment vertical="center"/>
    </xf>
    <xf numFmtId="0" fontId="24" fillId="4" borderId="15" xfId="0" applyFont="true" applyFill="true" applyBorder="true" applyAlignment="true">
      <alignment vertical="center"/>
    </xf>
    <xf numFmtId="0" fontId="24" fillId="0" borderId="15" xfId="0" applyFont="true" applyFill="true" applyBorder="true" applyAlignment="true">
      <alignment horizontal="center" vertical="center"/>
    </xf>
    <xf numFmtId="0" fontId="24" fillId="0" borderId="24" xfId="0" applyFont="true" applyFill="true" applyBorder="true" applyAlignment="true">
      <alignment vertical="center"/>
    </xf>
    <xf numFmtId="0" fontId="24" fillId="0" borderId="15" xfId="0" applyFont="true" applyFill="true" applyBorder="true" applyAlignment="true">
      <alignment vertical="center"/>
    </xf>
    <xf numFmtId="0" fontId="28" fillId="0" borderId="0" xfId="0" applyFont="true" applyAlignment="true">
      <alignment horizontal="center" vertical="center"/>
    </xf>
    <xf numFmtId="0" fontId="0" fillId="0" borderId="15" xfId="0" applyBorder="true" applyAlignment="true">
      <alignment horizontal="center" vertical="center"/>
    </xf>
    <xf numFmtId="0" fontId="0" fillId="0" borderId="22" xfId="0" applyBorder="true" applyAlignment="true">
      <alignment horizontal="center" vertical="center" wrapText="true"/>
    </xf>
    <xf numFmtId="0" fontId="0" fillId="0" borderId="23" xfId="0" applyBorder="true" applyAlignment="true">
      <alignment horizontal="center" vertical="center" wrapText="true"/>
    </xf>
    <xf numFmtId="0" fontId="0" fillId="0" borderId="20" xfId="0" applyBorder="true" applyAlignment="true">
      <alignment horizontal="center" vertical="center"/>
    </xf>
    <xf numFmtId="0" fontId="0" fillId="0" borderId="25" xfId="0" applyBorder="true" applyAlignment="true">
      <alignment horizontal="center" vertical="center"/>
    </xf>
    <xf numFmtId="0" fontId="0" fillId="0" borderId="26" xfId="0" applyBorder="true" applyAlignment="true">
      <alignment horizontal="center" vertical="center"/>
    </xf>
    <xf numFmtId="0" fontId="0" fillId="0" borderId="19" xfId="0" applyBorder="true" applyAlignment="true">
      <alignment horizontal="center" vertical="center"/>
    </xf>
    <xf numFmtId="0" fontId="0" fillId="0" borderId="18" xfId="0" applyBorder="true" applyAlignment="true">
      <alignment horizontal="center" vertical="center"/>
    </xf>
    <xf numFmtId="0" fontId="0" fillId="5" borderId="18" xfId="0" applyFill="true" applyBorder="true" applyAlignment="true">
      <alignment horizontal="center" vertical="center"/>
    </xf>
    <xf numFmtId="0" fontId="29" fillId="0" borderId="15" xfId="33" applyFont="true" applyFill="true" applyBorder="true" applyAlignment="true">
      <alignment horizontal="center" vertical="center" wrapText="true"/>
    </xf>
    <xf numFmtId="179" fontId="30" fillId="0" borderId="15" xfId="0" applyNumberFormat="true" applyFont="true" applyBorder="true" applyAlignment="true">
      <alignment horizontal="center" vertical="center"/>
    </xf>
    <xf numFmtId="179" fontId="30" fillId="5" borderId="15" xfId="0" applyNumberFormat="true" applyFont="true" applyFill="true" applyBorder="true" applyAlignment="true">
      <alignment horizontal="center" vertical="center"/>
    </xf>
    <xf numFmtId="0" fontId="30" fillId="5" borderId="15" xfId="0" applyFont="true" applyFill="true" applyBorder="true" applyAlignment="true">
      <alignment horizontal="center" vertical="center"/>
    </xf>
    <xf numFmtId="0" fontId="31" fillId="0" borderId="15" xfId="33" applyFont="true" applyFill="true" applyBorder="true" applyAlignment="true">
      <alignment horizontal="center" vertical="center" wrapText="true"/>
    </xf>
    <xf numFmtId="0" fontId="32" fillId="0" borderId="15" xfId="0" applyFont="true" applyBorder="true" applyAlignment="true">
      <alignment horizontal="center" vertical="center"/>
    </xf>
    <xf numFmtId="0" fontId="32" fillId="5" borderId="15" xfId="0" applyFont="true" applyFill="true" applyBorder="true" applyAlignment="true">
      <alignment horizontal="center" vertical="center"/>
    </xf>
    <xf numFmtId="0" fontId="29" fillId="0" borderId="15" xfId="33" applyFont="true" applyFill="true" applyBorder="true" applyAlignment="true" applyProtection="true">
      <alignment horizontal="right" vertical="center"/>
      <protection locked="false"/>
    </xf>
    <xf numFmtId="0" fontId="33" fillId="0" borderId="15" xfId="0" applyFont="true" applyBorder="true" applyAlignment="true">
      <alignment horizontal="center" vertical="center"/>
    </xf>
    <xf numFmtId="0" fontId="8" fillId="5" borderId="15" xfId="0" applyFont="true" applyFill="true" applyBorder="true" applyAlignment="true">
      <alignment horizontal="center" vertical="center"/>
    </xf>
    <xf numFmtId="0" fontId="0" fillId="5" borderId="15" xfId="0" applyFill="true" applyBorder="true" applyAlignment="true">
      <alignment horizontal="center" vertical="center"/>
    </xf>
    <xf numFmtId="0" fontId="29" fillId="0" borderId="15" xfId="33" applyFont="true" applyFill="true" applyBorder="true" applyAlignment="true" applyProtection="true">
      <alignment horizontal="center" vertical="center"/>
      <protection locked="false"/>
    </xf>
    <xf numFmtId="0" fontId="31" fillId="0" borderId="15" xfId="33" applyFont="true" applyFill="true" applyBorder="true" applyAlignment="true" applyProtection="true">
      <alignment horizontal="center" vertical="center"/>
      <protection locked="false"/>
    </xf>
    <xf numFmtId="0" fontId="33" fillId="5" borderId="15" xfId="0" applyFont="true" applyFill="true" applyBorder="true" applyAlignment="true">
      <alignment horizontal="center" vertical="center"/>
    </xf>
    <xf numFmtId="0" fontId="29" fillId="0" borderId="15" xfId="0" applyFont="true" applyFill="true" applyBorder="true" applyAlignment="true">
      <alignment horizontal="right" vertical="center"/>
    </xf>
    <xf numFmtId="0" fontId="34" fillId="0" borderId="15" xfId="33" applyFont="true" applyFill="true" applyBorder="true" applyAlignment="true" applyProtection="true">
      <alignment horizontal="center" vertical="center"/>
      <protection locked="false"/>
    </xf>
    <xf numFmtId="0" fontId="35" fillId="0" borderId="15" xfId="0" applyFont="true" applyBorder="true" applyAlignment="true">
      <alignment horizontal="center" vertical="center"/>
    </xf>
    <xf numFmtId="0" fontId="35" fillId="5" borderId="15" xfId="0" applyFont="true" applyFill="true" applyBorder="true" applyAlignment="true">
      <alignment horizontal="center" vertical="center"/>
    </xf>
    <xf numFmtId="0" fontId="29" fillId="0" borderId="15" xfId="33" applyFont="true" applyFill="true" applyBorder="true" applyAlignment="true">
      <alignment horizontal="center" vertical="center"/>
    </xf>
    <xf numFmtId="0" fontId="0" fillId="0" borderId="21" xfId="0" applyBorder="true" applyAlignment="true">
      <alignment horizontal="center" vertical="center"/>
    </xf>
    <xf numFmtId="0" fontId="0" fillId="0" borderId="27" xfId="0" applyBorder="true" applyAlignment="true">
      <alignment horizontal="center" vertical="center"/>
    </xf>
    <xf numFmtId="0" fontId="30" fillId="0" borderId="15" xfId="0" applyFont="true" applyBorder="true" applyAlignment="true">
      <alignment horizontal="center" vertical="center"/>
    </xf>
    <xf numFmtId="0" fontId="0" fillId="0" borderId="22" xfId="0" applyBorder="true" applyAlignment="true">
      <alignment horizontal="center" vertical="center"/>
    </xf>
    <xf numFmtId="0" fontId="0" fillId="0" borderId="23" xfId="0" applyBorder="true" applyAlignment="true">
      <alignment horizontal="center" vertical="center"/>
    </xf>
    <xf numFmtId="0" fontId="0" fillId="0" borderId="24" xfId="0" applyBorder="true" applyAlignment="true">
      <alignment horizontal="center" vertical="center"/>
    </xf>
    <xf numFmtId="0" fontId="0" fillId="0" borderId="24" xfId="0" applyBorder="true" applyAlignment="true">
      <alignment horizontal="center" vertical="center" wrapText="true"/>
    </xf>
    <xf numFmtId="0" fontId="0" fillId="0" borderId="15" xfId="0" applyBorder="true" applyAlignment="true">
      <alignment horizontal="center" vertical="center" wrapText="true"/>
    </xf>
    <xf numFmtId="0" fontId="0" fillId="0" borderId="16" xfId="0" applyBorder="true" applyAlignment="true">
      <alignment horizontal="center" vertical="center" wrapText="true"/>
    </xf>
    <xf numFmtId="0" fontId="0" fillId="0" borderId="16" xfId="0" applyBorder="true" applyAlignment="true">
      <alignment horizontal="center" vertical="center"/>
    </xf>
    <xf numFmtId="0" fontId="0" fillId="0" borderId="18" xfId="0" applyBorder="true" applyAlignment="true">
      <alignment horizontal="center" vertical="center" wrapText="true"/>
    </xf>
    <xf numFmtId="0" fontId="0" fillId="5" borderId="16" xfId="0" applyFill="true" applyBorder="true" applyAlignment="true">
      <alignment horizontal="center" vertical="center"/>
    </xf>
    <xf numFmtId="0" fontId="0" fillId="5" borderId="20" xfId="0" applyFill="true" applyBorder="true" applyAlignment="true">
      <alignment horizontal="center" vertical="center"/>
    </xf>
    <xf numFmtId="0" fontId="0" fillId="5" borderId="26" xfId="0" applyFill="true" applyBorder="true" applyAlignment="true">
      <alignment horizontal="center" vertical="center"/>
    </xf>
    <xf numFmtId="0" fontId="0" fillId="0" borderId="15" xfId="0" applyFont="true" applyFill="true" applyBorder="true" applyAlignment="true">
      <alignment horizontal="center" vertical="center"/>
    </xf>
    <xf numFmtId="0" fontId="0" fillId="0" borderId="15" xfId="0" applyFont="true" applyFill="true" applyBorder="true" applyAlignment="true">
      <alignment vertical="center"/>
    </xf>
    <xf numFmtId="0" fontId="0" fillId="0" borderId="22" xfId="0" applyFont="true" applyFill="true" applyBorder="true" applyAlignment="true">
      <alignment horizontal="center" vertical="center"/>
    </xf>
    <xf numFmtId="9" fontId="32" fillId="0" borderId="15" xfId="0" applyNumberFormat="true" applyFont="true" applyBorder="true" applyAlignment="true">
      <alignment horizontal="center" vertical="center"/>
    </xf>
    <xf numFmtId="9" fontId="0" fillId="0" borderId="15" xfId="0" applyNumberFormat="true" applyBorder="true" applyAlignment="true">
      <alignment horizontal="center" vertical="center"/>
    </xf>
    <xf numFmtId="0" fontId="36" fillId="0" borderId="15" xfId="0" applyFont="true" applyBorder="true" applyAlignment="true">
      <alignment horizontal="center" vertical="center"/>
    </xf>
    <xf numFmtId="9" fontId="35" fillId="0" borderId="15" xfId="0" applyNumberFormat="true" applyFont="true" applyBorder="true" applyAlignment="true">
      <alignment horizontal="center" vertical="center"/>
    </xf>
    <xf numFmtId="0" fontId="0" fillId="0" borderId="23" xfId="0" applyFont="true" applyFill="true" applyBorder="true" applyAlignment="true">
      <alignment horizontal="center" vertical="center"/>
    </xf>
    <xf numFmtId="0" fontId="0" fillId="0" borderId="24" xfId="0" applyFont="true" applyFill="true" applyBorder="true" applyAlignment="true">
      <alignment vertical="center"/>
    </xf>
    <xf numFmtId="0" fontId="37" fillId="0" borderId="0" xfId="0" applyFont="true" applyAlignment="true"/>
    <xf numFmtId="0" fontId="0" fillId="0" borderId="0" xfId="0" applyAlignment="true">
      <alignment horizontal="right" vertical="center"/>
    </xf>
    <xf numFmtId="0" fontId="0" fillId="5" borderId="15" xfId="0" applyFill="true" applyBorder="true">
      <alignment vertical="center"/>
    </xf>
    <xf numFmtId="0" fontId="0" fillId="0" borderId="15" xfId="0" applyBorder="true">
      <alignment vertical="center"/>
    </xf>
    <xf numFmtId="0" fontId="32" fillId="0" borderId="15" xfId="0" applyFont="true" applyBorder="true">
      <alignment vertical="center"/>
    </xf>
    <xf numFmtId="0" fontId="9" fillId="0" borderId="15" xfId="33" applyFont="true" applyFill="true" applyBorder="true" applyAlignment="true">
      <alignment horizontal="center" vertical="center" wrapText="true"/>
    </xf>
    <xf numFmtId="0" fontId="38" fillId="0" borderId="15" xfId="0" applyFont="true" applyBorder="true">
      <alignment vertical="center"/>
    </xf>
    <xf numFmtId="0" fontId="9" fillId="0" borderId="15" xfId="33" applyFont="true" applyFill="true" applyBorder="true" applyAlignment="true" applyProtection="true">
      <alignment horizontal="right" vertical="center"/>
      <protection locked="false"/>
    </xf>
    <xf numFmtId="0" fontId="9" fillId="0" borderId="15" xfId="33" applyFont="true" applyFill="true" applyBorder="true" applyAlignment="true" applyProtection="true">
      <alignment horizontal="center" vertical="center"/>
      <protection locked="false"/>
    </xf>
    <xf numFmtId="0" fontId="9" fillId="0" borderId="15" xfId="0" applyFont="true" applyFill="true" applyBorder="true" applyAlignment="true">
      <alignment horizontal="right" vertical="center"/>
    </xf>
    <xf numFmtId="0" fontId="39" fillId="0" borderId="15" xfId="33" applyFont="true" applyFill="true" applyBorder="true" applyAlignment="true" applyProtection="true">
      <alignment horizontal="center" vertical="center"/>
      <protection locked="false"/>
    </xf>
    <xf numFmtId="0" fontId="9" fillId="0" borderId="15" xfId="33" applyFont="true" applyFill="true" applyBorder="true" applyAlignment="true">
      <alignment horizontal="center" vertical="center"/>
    </xf>
  </cellXfs>
  <cellStyles count="52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常规_2011年人均财力计算表" xfId="33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inspur/Desktop//&#24037;&#20316;&#25991;&#20214;/&#20445;&#38556;&#24615;&#23433;&#23621;&#24037;&#31243;/2020&#24180;/2020&#24180;&#26842;&#25913;&#20219;&#21153;&#35745;&#2101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inspur/Desktop/&#20303;&#25151;&#20445;&#38556;&#22788;-2022&#24180;&#35745;&#21010;&#38468;&#20214;2.3.4.5.6.7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附件"/>
      <sheetName val="汇总"/>
      <sheetName val="附件2城市棚户区"/>
      <sheetName val="附件3国有工矿"/>
      <sheetName val="附件4林业"/>
      <sheetName val="附件5垦区"/>
      <sheetName val="附件6公租房"/>
      <sheetName val="附件7基本建成"/>
      <sheetName val="附件8租赁补贴"/>
    </sheetNames>
    <sheetDataSet>
      <sheetData sheetId="0"/>
      <sheetData sheetId="1"/>
      <sheetData sheetId="2">
        <row r="8">
          <cell r="B8" t="str">
            <v>全省合计</v>
          </cell>
        </row>
        <row r="9">
          <cell r="B9" t="str">
            <v>长春地区</v>
          </cell>
        </row>
        <row r="10">
          <cell r="B10" t="str">
            <v>长春市</v>
          </cell>
        </row>
        <row r="11">
          <cell r="B11" t="str">
            <v>九台区</v>
          </cell>
        </row>
        <row r="12">
          <cell r="B12" t="str">
            <v>榆树市</v>
          </cell>
        </row>
        <row r="16">
          <cell r="B16" t="str">
            <v>德惠市</v>
          </cell>
        </row>
        <row r="21">
          <cell r="B21" t="str">
            <v>农安县</v>
          </cell>
        </row>
        <row r="22">
          <cell r="B22" t="str">
            <v>吉林地区</v>
          </cell>
        </row>
        <row r="23">
          <cell r="B23" t="str">
            <v>吉林市</v>
          </cell>
        </row>
        <row r="24">
          <cell r="B24" t="str">
            <v>永吉县</v>
          </cell>
        </row>
        <row r="25">
          <cell r="B25" t="str">
            <v>舒兰市</v>
          </cell>
        </row>
        <row r="27">
          <cell r="B27" t="str">
            <v>磐石市</v>
          </cell>
        </row>
        <row r="28">
          <cell r="B28" t="str">
            <v>蛟河市</v>
          </cell>
        </row>
        <row r="31">
          <cell r="B31" t="str">
            <v>桦甸市</v>
          </cell>
        </row>
        <row r="33">
          <cell r="B33" t="str">
            <v>四平地区</v>
          </cell>
        </row>
        <row r="34">
          <cell r="B34" t="str">
            <v>四平市</v>
          </cell>
        </row>
        <row r="35">
          <cell r="B35" t="str">
            <v>伊通县</v>
          </cell>
        </row>
        <row r="36">
          <cell r="B36" t="str">
            <v>梨树县</v>
          </cell>
        </row>
        <row r="37">
          <cell r="B37" t="str">
            <v>双辽市</v>
          </cell>
        </row>
        <row r="38">
          <cell r="B38" t="str">
            <v>公主岭市</v>
          </cell>
        </row>
        <row r="42">
          <cell r="B42" t="str">
            <v>辽源地区</v>
          </cell>
        </row>
        <row r="43">
          <cell r="B43" t="str">
            <v>辽源市</v>
          </cell>
        </row>
        <row r="44">
          <cell r="B44" t="str">
            <v>东丰县</v>
          </cell>
        </row>
        <row r="46">
          <cell r="B46" t="str">
            <v>东辽县</v>
          </cell>
        </row>
        <row r="47">
          <cell r="B47" t="str">
            <v>通化地区</v>
          </cell>
        </row>
        <row r="48">
          <cell r="B48" t="str">
            <v>通化市</v>
          </cell>
        </row>
        <row r="49">
          <cell r="B49" t="str">
            <v>柳河县</v>
          </cell>
        </row>
        <row r="50">
          <cell r="B50" t="str">
            <v>辉南县</v>
          </cell>
        </row>
        <row r="51">
          <cell r="B51" t="str">
            <v>通化县</v>
          </cell>
        </row>
        <row r="53">
          <cell r="B53" t="str">
            <v>集安市</v>
          </cell>
        </row>
        <row r="55">
          <cell r="B55" t="str">
            <v>梅河口市</v>
          </cell>
        </row>
        <row r="60">
          <cell r="B60" t="str">
            <v>白山地区</v>
          </cell>
        </row>
        <row r="61">
          <cell r="B61" t="str">
            <v>白山市</v>
          </cell>
        </row>
        <row r="63">
          <cell r="B63" t="str">
            <v>靖宇县</v>
          </cell>
        </row>
        <row r="64">
          <cell r="B64" t="str">
            <v>长白县</v>
          </cell>
        </row>
        <row r="69">
          <cell r="B69" t="str">
            <v>抚松县</v>
          </cell>
        </row>
        <row r="83">
          <cell r="B83" t="str">
            <v>临江市</v>
          </cell>
        </row>
        <row r="84">
          <cell r="B84" t="str">
            <v>江源区</v>
          </cell>
        </row>
        <row r="86">
          <cell r="B86" t="str">
            <v>松原地区</v>
          </cell>
        </row>
        <row r="87">
          <cell r="B87" t="str">
            <v>松原市</v>
          </cell>
        </row>
        <row r="94">
          <cell r="B94" t="str">
            <v>前郭县</v>
          </cell>
        </row>
        <row r="95">
          <cell r="B95" t="str">
            <v>扶余市</v>
          </cell>
        </row>
        <row r="96">
          <cell r="B96" t="str">
            <v>长岭县</v>
          </cell>
        </row>
        <row r="97">
          <cell r="B97" t="str">
            <v>乾安县</v>
          </cell>
        </row>
        <row r="98">
          <cell r="B98" t="str">
            <v>白城地区</v>
          </cell>
        </row>
        <row r="99">
          <cell r="B99" t="str">
            <v>白城市</v>
          </cell>
        </row>
        <row r="100">
          <cell r="B100" t="str">
            <v>镇赉县</v>
          </cell>
        </row>
        <row r="101">
          <cell r="B101" t="str">
            <v>洮南市</v>
          </cell>
        </row>
        <row r="103">
          <cell r="B103" t="str">
            <v>大安市</v>
          </cell>
        </row>
        <row r="105">
          <cell r="B105" t="str">
            <v>通榆县</v>
          </cell>
        </row>
        <row r="110">
          <cell r="B110" t="str">
            <v>延边州</v>
          </cell>
        </row>
        <row r="111">
          <cell r="B111" t="str">
            <v>延吉市</v>
          </cell>
        </row>
        <row r="113">
          <cell r="B113" t="str">
            <v>敦化市</v>
          </cell>
        </row>
        <row r="117">
          <cell r="B117" t="str">
            <v>图们市</v>
          </cell>
        </row>
        <row r="118">
          <cell r="B118" t="str">
            <v>龙井市</v>
          </cell>
        </row>
        <row r="119">
          <cell r="B119" t="str">
            <v>和龙市</v>
          </cell>
        </row>
        <row r="126">
          <cell r="B126" t="str">
            <v>汪清县</v>
          </cell>
        </row>
        <row r="127">
          <cell r="B127" t="str">
            <v>安图县</v>
          </cell>
        </row>
        <row r="130">
          <cell r="B130" t="str">
            <v>珲春市</v>
          </cell>
        </row>
        <row r="131">
          <cell r="B131" t="str">
            <v>长白山管委会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2 (2)"/>
      <sheetName val="附件3"/>
      <sheetName val="附件4"/>
      <sheetName val="附件5"/>
      <sheetName val="附件6"/>
      <sheetName val="附件7"/>
      <sheetName val="汇总-测算"/>
    </sheetNames>
    <sheetDataSet>
      <sheetData sheetId="0"/>
      <sheetData sheetId="1">
        <row r="5">
          <cell r="B5">
            <v>75013</v>
          </cell>
        </row>
        <row r="6">
          <cell r="B6">
            <v>9480</v>
          </cell>
        </row>
        <row r="7">
          <cell r="B7">
            <v>5500</v>
          </cell>
        </row>
        <row r="8">
          <cell r="B8">
            <v>1500</v>
          </cell>
        </row>
        <row r="9">
          <cell r="B9">
            <v>1200</v>
          </cell>
        </row>
        <row r="10">
          <cell r="B10">
            <v>330</v>
          </cell>
        </row>
        <row r="11">
          <cell r="B11">
            <v>500</v>
          </cell>
        </row>
        <row r="12">
          <cell r="B12">
            <v>450</v>
          </cell>
        </row>
        <row r="13">
          <cell r="B13">
            <v>9460</v>
          </cell>
        </row>
        <row r="14">
          <cell r="B14">
            <v>5400</v>
          </cell>
        </row>
        <row r="15">
          <cell r="B15">
            <v>300</v>
          </cell>
        </row>
        <row r="16">
          <cell r="B16">
            <v>2400</v>
          </cell>
        </row>
        <row r="17">
          <cell r="B17">
            <v>160</v>
          </cell>
        </row>
        <row r="18">
          <cell r="B18">
            <v>1000</v>
          </cell>
        </row>
        <row r="19">
          <cell r="B19">
            <v>200</v>
          </cell>
        </row>
        <row r="20">
          <cell r="B20">
            <v>2520</v>
          </cell>
        </row>
        <row r="21">
          <cell r="B21">
            <v>1000</v>
          </cell>
        </row>
        <row r="22">
          <cell r="B22">
            <v>220</v>
          </cell>
        </row>
        <row r="23">
          <cell r="B23">
            <v>700</v>
          </cell>
        </row>
        <row r="24">
          <cell r="B24">
            <v>600</v>
          </cell>
        </row>
        <row r="25">
          <cell r="B25">
            <v>6488</v>
          </cell>
        </row>
        <row r="26">
          <cell r="B26">
            <v>5900</v>
          </cell>
        </row>
        <row r="27">
          <cell r="B27">
            <v>350</v>
          </cell>
        </row>
        <row r="28">
          <cell r="B28">
            <v>238</v>
          </cell>
        </row>
        <row r="29">
          <cell r="B29">
            <v>11135</v>
          </cell>
        </row>
        <row r="30">
          <cell r="B30">
            <v>7835</v>
          </cell>
        </row>
        <row r="31">
          <cell r="B31">
            <v>1400</v>
          </cell>
        </row>
        <row r="32">
          <cell r="B32">
            <v>600</v>
          </cell>
        </row>
        <row r="33">
          <cell r="B33">
            <v>700</v>
          </cell>
        </row>
        <row r="34">
          <cell r="B34">
            <v>600</v>
          </cell>
        </row>
        <row r="35">
          <cell r="B35">
            <v>15050</v>
          </cell>
        </row>
        <row r="36">
          <cell r="B36">
            <v>4800</v>
          </cell>
        </row>
        <row r="37">
          <cell r="B37">
            <v>1500</v>
          </cell>
        </row>
        <row r="38">
          <cell r="B38">
            <v>600</v>
          </cell>
        </row>
        <row r="39">
          <cell r="B39">
            <v>2500</v>
          </cell>
        </row>
        <row r="40">
          <cell r="B40">
            <v>550</v>
          </cell>
        </row>
        <row r="41">
          <cell r="B41">
            <v>5100</v>
          </cell>
        </row>
        <row r="42">
          <cell r="B42">
            <v>4030</v>
          </cell>
        </row>
        <row r="43">
          <cell r="B43">
            <v>2800</v>
          </cell>
        </row>
        <row r="44">
          <cell r="B44">
            <v>500</v>
          </cell>
        </row>
        <row r="45">
          <cell r="B45">
            <v>160</v>
          </cell>
        </row>
        <row r="46">
          <cell r="B46">
            <v>200</v>
          </cell>
        </row>
        <row r="47">
          <cell r="B47">
            <v>370</v>
          </cell>
        </row>
        <row r="48">
          <cell r="B48">
            <v>8850</v>
          </cell>
        </row>
        <row r="49">
          <cell r="B49">
            <v>2000</v>
          </cell>
        </row>
        <row r="50">
          <cell r="B50">
            <v>350</v>
          </cell>
        </row>
        <row r="51">
          <cell r="B51">
            <v>4000</v>
          </cell>
        </row>
        <row r="52">
          <cell r="B52">
            <v>1700</v>
          </cell>
        </row>
        <row r="53">
          <cell r="B53">
            <v>800</v>
          </cell>
        </row>
        <row r="54">
          <cell r="B54">
            <v>6560</v>
          </cell>
        </row>
        <row r="55">
          <cell r="B55">
            <v>1500</v>
          </cell>
        </row>
        <row r="56">
          <cell r="B56">
            <v>900</v>
          </cell>
        </row>
        <row r="57">
          <cell r="B57">
            <v>1000</v>
          </cell>
        </row>
        <row r="58">
          <cell r="B58">
            <v>550</v>
          </cell>
        </row>
        <row r="59">
          <cell r="B59">
            <v>900</v>
          </cell>
        </row>
        <row r="60">
          <cell r="B60">
            <v>900</v>
          </cell>
        </row>
        <row r="61">
          <cell r="B61">
            <v>500</v>
          </cell>
        </row>
        <row r="62">
          <cell r="B62">
            <v>310</v>
          </cell>
        </row>
        <row r="63">
          <cell r="B63">
            <v>190</v>
          </cell>
        </row>
        <row r="64">
          <cell r="B64">
            <v>1250</v>
          </cell>
        </row>
      </sheetData>
      <sheetData sheetId="2">
        <row r="7">
          <cell r="A7" t="str">
            <v>全省汇总</v>
          </cell>
        </row>
        <row r="7">
          <cell r="E7">
            <v>22376</v>
          </cell>
          <cell r="F7">
            <v>13990</v>
          </cell>
          <cell r="G7">
            <v>143.73347</v>
          </cell>
        </row>
        <row r="7">
          <cell r="L7">
            <v>6570</v>
          </cell>
          <cell r="M7">
            <v>777</v>
          </cell>
          <cell r="N7">
            <v>873</v>
          </cell>
          <cell r="O7">
            <v>4920</v>
          </cell>
        </row>
        <row r="8">
          <cell r="A8" t="str">
            <v>长春地区</v>
          </cell>
        </row>
        <row r="8">
          <cell r="E8">
            <v>8437</v>
          </cell>
          <cell r="F8">
            <v>5525</v>
          </cell>
          <cell r="G8">
            <v>46.25</v>
          </cell>
        </row>
        <row r="8">
          <cell r="L8">
            <v>2912</v>
          </cell>
          <cell r="M8">
            <v>312</v>
          </cell>
          <cell r="N8">
            <v>0</v>
          </cell>
          <cell r="O8">
            <v>2600</v>
          </cell>
        </row>
        <row r="9">
          <cell r="A9" t="str">
            <v>长春市</v>
          </cell>
        </row>
        <row r="9">
          <cell r="E9">
            <v>5749</v>
          </cell>
          <cell r="F9">
            <v>2837</v>
          </cell>
          <cell r="G9">
            <v>23.06</v>
          </cell>
        </row>
        <row r="9">
          <cell r="L9">
            <v>2912</v>
          </cell>
          <cell r="M9">
            <v>312</v>
          </cell>
          <cell r="N9">
            <v>0</v>
          </cell>
          <cell r="O9">
            <v>2600</v>
          </cell>
        </row>
        <row r="17">
          <cell r="A17" t="str">
            <v>九台区</v>
          </cell>
        </row>
        <row r="17">
          <cell r="E17">
            <v>0</v>
          </cell>
          <cell r="F17">
            <v>0</v>
          </cell>
          <cell r="G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22">
          <cell r="A22" t="str">
            <v>榆树市</v>
          </cell>
        </row>
        <row r="22">
          <cell r="E22">
            <v>1588</v>
          </cell>
          <cell r="F22">
            <v>1588</v>
          </cell>
          <cell r="G22">
            <v>13.84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7">
          <cell r="A27" t="str">
            <v>德惠市</v>
          </cell>
        </row>
        <row r="27">
          <cell r="E27">
            <v>1100</v>
          </cell>
          <cell r="F27">
            <v>1100</v>
          </cell>
          <cell r="G27">
            <v>9.35</v>
          </cell>
        </row>
        <row r="27"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34">
          <cell r="A34" t="str">
            <v>农安县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4"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9">
          <cell r="A39" t="str">
            <v>公主岭市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4">
          <cell r="A44" t="str">
            <v>吉林地区</v>
          </cell>
        </row>
        <row r="44">
          <cell r="E44">
            <v>501</v>
          </cell>
          <cell r="F44">
            <v>0</v>
          </cell>
          <cell r="G44">
            <v>0</v>
          </cell>
        </row>
        <row r="44">
          <cell r="L44">
            <v>185</v>
          </cell>
          <cell r="M44">
            <v>0</v>
          </cell>
          <cell r="N44">
            <v>175</v>
          </cell>
          <cell r="O44">
            <v>10</v>
          </cell>
        </row>
        <row r="45">
          <cell r="A45" t="str">
            <v>吉林市</v>
          </cell>
        </row>
        <row r="45">
          <cell r="E45">
            <v>0</v>
          </cell>
          <cell r="F45">
            <v>0</v>
          </cell>
          <cell r="G45">
            <v>0</v>
          </cell>
        </row>
        <row r="45"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50">
          <cell r="A50" t="str">
            <v>永吉县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0"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5">
          <cell r="A55" t="str">
            <v>舒兰市</v>
          </cell>
        </row>
        <row r="55">
          <cell r="E55">
            <v>316</v>
          </cell>
          <cell r="F55">
            <v>0</v>
          </cell>
          <cell r="G55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60">
          <cell r="A60" t="str">
            <v>磐石市</v>
          </cell>
        </row>
        <row r="60">
          <cell r="E60">
            <v>0</v>
          </cell>
          <cell r="F60">
            <v>0</v>
          </cell>
          <cell r="G60">
            <v>0</v>
          </cell>
        </row>
        <row r="60"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5">
          <cell r="A65" t="str">
            <v>蛟河市</v>
          </cell>
        </row>
        <row r="65">
          <cell r="E65">
            <v>120</v>
          </cell>
          <cell r="F65">
            <v>0</v>
          </cell>
          <cell r="G65">
            <v>0</v>
          </cell>
        </row>
        <row r="65">
          <cell r="L65">
            <v>120</v>
          </cell>
          <cell r="M65">
            <v>0</v>
          </cell>
          <cell r="N65">
            <v>110</v>
          </cell>
          <cell r="O65">
            <v>10</v>
          </cell>
        </row>
        <row r="70">
          <cell r="A70" t="str">
            <v>桦甸市</v>
          </cell>
        </row>
        <row r="70">
          <cell r="E70">
            <v>65</v>
          </cell>
          <cell r="F70">
            <v>0</v>
          </cell>
          <cell r="G70">
            <v>0</v>
          </cell>
        </row>
        <row r="70">
          <cell r="L70">
            <v>65</v>
          </cell>
          <cell r="M70">
            <v>0</v>
          </cell>
          <cell r="N70">
            <v>65</v>
          </cell>
          <cell r="O70">
            <v>0</v>
          </cell>
        </row>
        <row r="75">
          <cell r="A75" t="str">
            <v>四平地区</v>
          </cell>
        </row>
        <row r="75">
          <cell r="E75">
            <v>3217</v>
          </cell>
          <cell r="F75">
            <v>2611</v>
          </cell>
          <cell r="G75">
            <v>56.51727</v>
          </cell>
        </row>
        <row r="75">
          <cell r="L75">
            <v>606</v>
          </cell>
          <cell r="M75">
            <v>0</v>
          </cell>
          <cell r="N75">
            <v>338</v>
          </cell>
          <cell r="O75">
            <v>268</v>
          </cell>
        </row>
        <row r="76">
          <cell r="A76" t="str">
            <v>四平市</v>
          </cell>
        </row>
        <row r="76">
          <cell r="E76">
            <v>0</v>
          </cell>
          <cell r="F76">
            <v>0</v>
          </cell>
          <cell r="G76">
            <v>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81">
          <cell r="A81" t="str">
            <v>伊通县</v>
          </cell>
        </row>
        <row r="81">
          <cell r="E81">
            <v>399</v>
          </cell>
          <cell r="F81">
            <v>399</v>
          </cell>
          <cell r="G81">
            <v>11.7894</v>
          </cell>
        </row>
        <row r="81"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94">
          <cell r="A94" t="str">
            <v>梨树县</v>
          </cell>
        </row>
        <row r="94">
          <cell r="E94">
            <v>1176</v>
          </cell>
          <cell r="F94">
            <v>570</v>
          </cell>
          <cell r="G94">
            <v>29.6668</v>
          </cell>
        </row>
        <row r="94">
          <cell r="L94">
            <v>606</v>
          </cell>
          <cell r="M94">
            <v>0</v>
          </cell>
          <cell r="N94">
            <v>338</v>
          </cell>
          <cell r="O94">
            <v>268</v>
          </cell>
        </row>
        <row r="105">
          <cell r="A105" t="str">
            <v>双辽市</v>
          </cell>
        </row>
        <row r="105">
          <cell r="E105">
            <v>1642</v>
          </cell>
          <cell r="F105">
            <v>1642</v>
          </cell>
          <cell r="G105">
            <v>15.06107</v>
          </cell>
        </row>
        <row r="105"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16">
          <cell r="A116" t="str">
            <v>辽源地区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6"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辽源市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7"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22">
          <cell r="A122" t="str">
            <v>东丰县</v>
          </cell>
        </row>
        <row r="122">
          <cell r="E122">
            <v>0</v>
          </cell>
          <cell r="F122">
            <v>0</v>
          </cell>
          <cell r="G122">
            <v>0</v>
          </cell>
        </row>
        <row r="122"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7">
          <cell r="A127" t="str">
            <v>东辽县</v>
          </cell>
        </row>
        <row r="127">
          <cell r="E127">
            <v>0</v>
          </cell>
          <cell r="F127">
            <v>0</v>
          </cell>
          <cell r="G127">
            <v>0</v>
          </cell>
        </row>
        <row r="127"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32">
          <cell r="A132" t="str">
            <v>通化地区</v>
          </cell>
        </row>
        <row r="132">
          <cell r="E132">
            <v>352</v>
          </cell>
          <cell r="F132">
            <v>352</v>
          </cell>
          <cell r="G132">
            <v>3.32</v>
          </cell>
        </row>
        <row r="132"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 t="str">
            <v>通化市</v>
          </cell>
        </row>
        <row r="133">
          <cell r="E133">
            <v>0</v>
          </cell>
          <cell r="F133">
            <v>0</v>
          </cell>
          <cell r="G133">
            <v>0</v>
          </cell>
        </row>
        <row r="133"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8">
          <cell r="A138" t="str">
            <v>柳河县</v>
          </cell>
        </row>
        <row r="138">
          <cell r="E138">
            <v>0</v>
          </cell>
          <cell r="F138">
            <v>0</v>
          </cell>
          <cell r="G138">
            <v>0</v>
          </cell>
        </row>
        <row r="138"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43">
          <cell r="A143" t="str">
            <v>辉南县</v>
          </cell>
        </row>
        <row r="143">
          <cell r="E143">
            <v>352</v>
          </cell>
          <cell r="F143">
            <v>352</v>
          </cell>
          <cell r="G143">
            <v>3.32</v>
          </cell>
        </row>
        <row r="143"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52">
          <cell r="A152" t="str">
            <v>通化县</v>
          </cell>
        </row>
        <row r="152">
          <cell r="E152">
            <v>0</v>
          </cell>
          <cell r="F152">
            <v>0</v>
          </cell>
          <cell r="G152">
            <v>0</v>
          </cell>
        </row>
        <row r="152"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7">
          <cell r="A157" t="str">
            <v>集安市</v>
          </cell>
        </row>
        <row r="157">
          <cell r="E157">
            <v>0</v>
          </cell>
          <cell r="F157">
            <v>0</v>
          </cell>
          <cell r="G157">
            <v>0</v>
          </cell>
        </row>
        <row r="157"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62">
          <cell r="A162" t="str">
            <v>白山地区</v>
          </cell>
        </row>
        <row r="162">
          <cell r="E162">
            <v>553</v>
          </cell>
          <cell r="F162">
            <v>195</v>
          </cell>
          <cell r="G162">
            <v>1.896</v>
          </cell>
        </row>
        <row r="162">
          <cell r="L162">
            <v>358</v>
          </cell>
          <cell r="M162">
            <v>265</v>
          </cell>
          <cell r="N162">
            <v>40</v>
          </cell>
          <cell r="O162">
            <v>53</v>
          </cell>
        </row>
        <row r="163">
          <cell r="A163" t="str">
            <v>白山市</v>
          </cell>
        </row>
        <row r="163">
          <cell r="E163">
            <v>0</v>
          </cell>
          <cell r="F163">
            <v>0</v>
          </cell>
          <cell r="G163">
            <v>0</v>
          </cell>
        </row>
        <row r="163"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8">
          <cell r="A168" t="str">
            <v>靖宇县</v>
          </cell>
        </row>
        <row r="168">
          <cell r="E168">
            <v>448</v>
          </cell>
          <cell r="F168">
            <v>183</v>
          </cell>
          <cell r="G168">
            <v>1.8</v>
          </cell>
        </row>
        <row r="168">
          <cell r="L168">
            <v>265</v>
          </cell>
          <cell r="M168">
            <v>265</v>
          </cell>
          <cell r="N168">
            <v>0</v>
          </cell>
          <cell r="O168">
            <v>0</v>
          </cell>
        </row>
        <row r="173">
          <cell r="A173" t="str">
            <v>长白县</v>
          </cell>
        </row>
        <row r="173">
          <cell r="E173">
            <v>93</v>
          </cell>
          <cell r="F173">
            <v>0</v>
          </cell>
          <cell r="G173">
            <v>0</v>
          </cell>
        </row>
        <row r="173">
          <cell r="L173">
            <v>93</v>
          </cell>
          <cell r="M173">
            <v>0</v>
          </cell>
          <cell r="N173">
            <v>40</v>
          </cell>
          <cell r="O173">
            <v>53</v>
          </cell>
        </row>
        <row r="178">
          <cell r="A178" t="str">
            <v>抚松县</v>
          </cell>
        </row>
        <row r="178">
          <cell r="E178">
            <v>12</v>
          </cell>
          <cell r="F178">
            <v>12</v>
          </cell>
          <cell r="G178">
            <v>0.096</v>
          </cell>
        </row>
        <row r="178"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83">
          <cell r="A183" t="str">
            <v>临江市</v>
          </cell>
        </row>
        <row r="183">
          <cell r="E183">
            <v>0</v>
          </cell>
          <cell r="F183">
            <v>0</v>
          </cell>
          <cell r="G183">
            <v>0</v>
          </cell>
        </row>
        <row r="183"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8">
          <cell r="A188" t="str">
            <v>江源区</v>
          </cell>
        </row>
        <row r="188">
          <cell r="E188">
            <v>0</v>
          </cell>
          <cell r="F188">
            <v>0</v>
          </cell>
          <cell r="G188">
            <v>0</v>
          </cell>
        </row>
        <row r="188"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93">
          <cell r="A193" t="str">
            <v>松原地区</v>
          </cell>
        </row>
        <row r="193">
          <cell r="E193">
            <v>2586</v>
          </cell>
          <cell r="F193">
            <v>2586</v>
          </cell>
          <cell r="G193">
            <v>12.14</v>
          </cell>
        </row>
        <row r="193"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A194" t="str">
            <v>松原市</v>
          </cell>
        </row>
        <row r="194">
          <cell r="E194">
            <v>2586</v>
          </cell>
          <cell r="F194">
            <v>2586</v>
          </cell>
          <cell r="G194">
            <v>12.14</v>
          </cell>
        </row>
        <row r="194"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9">
          <cell r="A199" t="str">
            <v>前郭县</v>
          </cell>
        </row>
        <row r="199">
          <cell r="E199">
            <v>0</v>
          </cell>
          <cell r="F199">
            <v>0</v>
          </cell>
          <cell r="G199">
            <v>0</v>
          </cell>
        </row>
        <row r="199"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4">
          <cell r="A204" t="str">
            <v>扶余市</v>
          </cell>
        </row>
        <row r="204">
          <cell r="E204">
            <v>0</v>
          </cell>
          <cell r="F204">
            <v>0</v>
          </cell>
          <cell r="G204">
            <v>0</v>
          </cell>
        </row>
        <row r="204"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9">
          <cell r="A209" t="str">
            <v>长岭县</v>
          </cell>
        </row>
        <row r="209">
          <cell r="E209">
            <v>0</v>
          </cell>
          <cell r="F209">
            <v>0</v>
          </cell>
          <cell r="G209">
            <v>0</v>
          </cell>
        </row>
        <row r="209"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4">
          <cell r="A214" t="str">
            <v>乾安县</v>
          </cell>
        </row>
        <row r="214">
          <cell r="E214">
            <v>0</v>
          </cell>
          <cell r="F214">
            <v>0</v>
          </cell>
          <cell r="G214">
            <v>0</v>
          </cell>
        </row>
        <row r="214"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9">
          <cell r="A219" t="str">
            <v>白城地区</v>
          </cell>
        </row>
        <row r="219">
          <cell r="E219">
            <v>3535</v>
          </cell>
          <cell r="F219">
            <v>1506</v>
          </cell>
          <cell r="G219">
            <v>13.6</v>
          </cell>
        </row>
        <row r="219">
          <cell r="L219">
            <v>529</v>
          </cell>
          <cell r="M219">
            <v>200</v>
          </cell>
          <cell r="N219">
            <v>300</v>
          </cell>
          <cell r="O219">
            <v>29</v>
          </cell>
        </row>
        <row r="220">
          <cell r="A220" t="str">
            <v>白城市</v>
          </cell>
        </row>
        <row r="220">
          <cell r="F220">
            <v>0</v>
          </cell>
          <cell r="G220">
            <v>0</v>
          </cell>
        </row>
        <row r="220"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5">
          <cell r="A225" t="str">
            <v>镇赉县</v>
          </cell>
        </row>
        <row r="225">
          <cell r="E225">
            <v>500</v>
          </cell>
          <cell r="F225">
            <v>0</v>
          </cell>
          <cell r="G225">
            <v>0</v>
          </cell>
        </row>
        <row r="225">
          <cell r="L225">
            <v>500</v>
          </cell>
          <cell r="M225">
            <v>200</v>
          </cell>
          <cell r="N225">
            <v>300</v>
          </cell>
          <cell r="O225">
            <v>0</v>
          </cell>
        </row>
        <row r="230">
          <cell r="A230" t="str">
            <v>洮南市</v>
          </cell>
        </row>
        <row r="230">
          <cell r="E230">
            <v>0</v>
          </cell>
          <cell r="F230">
            <v>0</v>
          </cell>
          <cell r="G230">
            <v>0</v>
          </cell>
        </row>
        <row r="230"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5">
          <cell r="A235" t="str">
            <v>大安市</v>
          </cell>
        </row>
        <row r="235">
          <cell r="E235">
            <v>29</v>
          </cell>
          <cell r="F235">
            <v>0</v>
          </cell>
          <cell r="G235">
            <v>0</v>
          </cell>
        </row>
        <row r="235">
          <cell r="L235">
            <v>29</v>
          </cell>
          <cell r="M235">
            <v>0</v>
          </cell>
          <cell r="N235">
            <v>0</v>
          </cell>
          <cell r="O235">
            <v>29</v>
          </cell>
        </row>
        <row r="240">
          <cell r="A240" t="str">
            <v>通榆县</v>
          </cell>
        </row>
        <row r="240">
          <cell r="E240">
            <v>1506</v>
          </cell>
          <cell r="F240">
            <v>1506</v>
          </cell>
          <cell r="G240">
            <v>13.6</v>
          </cell>
        </row>
        <row r="240"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5">
          <cell r="A245" t="str">
            <v>延边州</v>
          </cell>
        </row>
        <row r="245">
          <cell r="E245">
            <v>875</v>
          </cell>
          <cell r="F245">
            <v>798</v>
          </cell>
          <cell r="G245">
            <v>6.47</v>
          </cell>
        </row>
        <row r="245">
          <cell r="L245">
            <v>77</v>
          </cell>
          <cell r="M245">
            <v>0</v>
          </cell>
          <cell r="N245">
            <v>20</v>
          </cell>
          <cell r="O245">
            <v>57</v>
          </cell>
        </row>
        <row r="246">
          <cell r="A246" t="str">
            <v>延吉市</v>
          </cell>
        </row>
        <row r="246">
          <cell r="E246">
            <v>265</v>
          </cell>
          <cell r="F246">
            <v>249</v>
          </cell>
          <cell r="G246">
            <v>2.61</v>
          </cell>
        </row>
        <row r="246">
          <cell r="L246">
            <v>16</v>
          </cell>
          <cell r="M246">
            <v>0</v>
          </cell>
          <cell r="N246">
            <v>0</v>
          </cell>
          <cell r="O246">
            <v>16</v>
          </cell>
        </row>
        <row r="251">
          <cell r="A251" t="str">
            <v>敦化市</v>
          </cell>
        </row>
        <row r="251">
          <cell r="E251">
            <v>20</v>
          </cell>
          <cell r="F251">
            <v>9</v>
          </cell>
          <cell r="G251">
            <v>0.04</v>
          </cell>
        </row>
        <row r="251">
          <cell r="L251">
            <v>11</v>
          </cell>
          <cell r="M251">
            <v>0</v>
          </cell>
          <cell r="N251">
            <v>0</v>
          </cell>
          <cell r="O251">
            <v>11</v>
          </cell>
        </row>
        <row r="256">
          <cell r="A256" t="str">
            <v>图们市</v>
          </cell>
        </row>
        <row r="256">
          <cell r="E256">
            <v>0</v>
          </cell>
          <cell r="F256">
            <v>0</v>
          </cell>
          <cell r="G256">
            <v>0</v>
          </cell>
        </row>
        <row r="256"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61">
          <cell r="A261" t="str">
            <v>龙井市</v>
          </cell>
        </row>
        <row r="261">
          <cell r="E261">
            <v>353</v>
          </cell>
          <cell r="F261">
            <v>353</v>
          </cell>
          <cell r="G261">
            <v>2.6</v>
          </cell>
        </row>
        <row r="261"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6">
          <cell r="A266" t="str">
            <v>和龙市</v>
          </cell>
        </row>
        <row r="266">
          <cell r="E266">
            <v>0</v>
          </cell>
          <cell r="F266">
            <v>0</v>
          </cell>
          <cell r="G266">
            <v>0</v>
          </cell>
        </row>
        <row r="266"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71">
          <cell r="A271" t="str">
            <v>汪清县</v>
          </cell>
        </row>
        <row r="271">
          <cell r="E271">
            <v>187</v>
          </cell>
          <cell r="F271">
            <v>187</v>
          </cell>
          <cell r="G271">
            <v>1.22</v>
          </cell>
        </row>
        <row r="271"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6">
          <cell r="A276" t="str">
            <v>安图县</v>
          </cell>
        </row>
        <row r="276">
          <cell r="E276">
            <v>50</v>
          </cell>
          <cell r="F276">
            <v>0</v>
          </cell>
          <cell r="G276">
            <v>0</v>
          </cell>
        </row>
        <row r="276">
          <cell r="L276">
            <v>50</v>
          </cell>
          <cell r="M276">
            <v>0</v>
          </cell>
          <cell r="N276">
            <v>20</v>
          </cell>
          <cell r="O276">
            <v>30</v>
          </cell>
        </row>
        <row r="281">
          <cell r="A281" t="str">
            <v>珲春市</v>
          </cell>
        </row>
        <row r="281">
          <cell r="E281">
            <v>0</v>
          </cell>
          <cell r="F281">
            <v>0</v>
          </cell>
          <cell r="G281">
            <v>0</v>
          </cell>
        </row>
        <row r="281"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6">
          <cell r="A286" t="str">
            <v>长白山管委会</v>
          </cell>
        </row>
        <row r="286">
          <cell r="E286">
            <v>0</v>
          </cell>
          <cell r="F286">
            <v>0</v>
          </cell>
          <cell r="G286">
            <v>0</v>
          </cell>
        </row>
        <row r="286"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91">
          <cell r="A291" t="str">
            <v>梅河口市</v>
          </cell>
        </row>
        <row r="291">
          <cell r="E291">
            <v>2320</v>
          </cell>
          <cell r="F291">
            <v>417</v>
          </cell>
          <cell r="G291">
            <v>3.5402</v>
          </cell>
        </row>
        <row r="291">
          <cell r="L291">
            <v>1903</v>
          </cell>
          <cell r="M291">
            <v>0</v>
          </cell>
          <cell r="N291">
            <v>0</v>
          </cell>
          <cell r="O291">
            <v>1903</v>
          </cell>
        </row>
      </sheetData>
      <sheetData sheetId="3">
        <row r="6">
          <cell r="E6">
            <v>0</v>
          </cell>
          <cell r="F6">
            <v>0</v>
          </cell>
        </row>
        <row r="7">
          <cell r="E7">
            <v>0</v>
          </cell>
          <cell r="F7">
            <v>0</v>
          </cell>
        </row>
        <row r="8">
          <cell r="E8">
            <v>0</v>
          </cell>
          <cell r="F8">
            <v>0</v>
          </cell>
        </row>
        <row r="13">
          <cell r="E13">
            <v>0</v>
          </cell>
          <cell r="F13">
            <v>0</v>
          </cell>
        </row>
        <row r="18">
          <cell r="E18">
            <v>0</v>
          </cell>
          <cell r="F18">
            <v>0</v>
          </cell>
        </row>
        <row r="23">
          <cell r="E23">
            <v>0</v>
          </cell>
          <cell r="F23">
            <v>0</v>
          </cell>
        </row>
        <row r="28">
          <cell r="E28">
            <v>0</v>
          </cell>
          <cell r="F28">
            <v>0</v>
          </cell>
        </row>
        <row r="33">
          <cell r="E33">
            <v>0</v>
          </cell>
          <cell r="F33">
            <v>0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4">
          <cell r="E44">
            <v>0</v>
          </cell>
          <cell r="F44">
            <v>0</v>
          </cell>
        </row>
        <row r="49">
          <cell r="E49">
            <v>0</v>
          </cell>
          <cell r="F49">
            <v>0</v>
          </cell>
        </row>
        <row r="54">
          <cell r="E54">
            <v>0</v>
          </cell>
          <cell r="F54">
            <v>0</v>
          </cell>
        </row>
        <row r="59">
          <cell r="E59">
            <v>0</v>
          </cell>
          <cell r="F59">
            <v>0</v>
          </cell>
        </row>
        <row r="64">
          <cell r="E64">
            <v>0</v>
          </cell>
          <cell r="F64">
            <v>0</v>
          </cell>
        </row>
        <row r="69">
          <cell r="E69">
            <v>0</v>
          </cell>
          <cell r="F69">
            <v>0</v>
          </cell>
        </row>
        <row r="70">
          <cell r="E70">
            <v>0</v>
          </cell>
          <cell r="F70">
            <v>0</v>
          </cell>
        </row>
        <row r="75">
          <cell r="E75">
            <v>0</v>
          </cell>
          <cell r="F75">
            <v>0</v>
          </cell>
        </row>
        <row r="80">
          <cell r="E80">
            <v>0</v>
          </cell>
          <cell r="F80">
            <v>0</v>
          </cell>
        </row>
        <row r="85">
          <cell r="E85">
            <v>0</v>
          </cell>
          <cell r="F85">
            <v>0</v>
          </cell>
        </row>
        <row r="90">
          <cell r="E90">
            <v>0</v>
          </cell>
          <cell r="F90">
            <v>0</v>
          </cell>
        </row>
        <row r="91">
          <cell r="E91">
            <v>0</v>
          </cell>
          <cell r="F91">
            <v>0</v>
          </cell>
        </row>
        <row r="96">
          <cell r="E96">
            <v>0</v>
          </cell>
          <cell r="F96">
            <v>0</v>
          </cell>
        </row>
        <row r="101">
          <cell r="E101">
            <v>0</v>
          </cell>
          <cell r="F101">
            <v>0</v>
          </cell>
        </row>
        <row r="106">
          <cell r="E106">
            <v>0</v>
          </cell>
          <cell r="F106">
            <v>0</v>
          </cell>
        </row>
        <row r="107">
          <cell r="E107">
            <v>0</v>
          </cell>
          <cell r="F107">
            <v>0</v>
          </cell>
        </row>
        <row r="112">
          <cell r="E112">
            <v>0</v>
          </cell>
          <cell r="F112">
            <v>0</v>
          </cell>
        </row>
        <row r="117">
          <cell r="E117">
            <v>0</v>
          </cell>
          <cell r="F117">
            <v>0</v>
          </cell>
        </row>
        <row r="122">
          <cell r="E122">
            <v>0</v>
          </cell>
          <cell r="F122">
            <v>0</v>
          </cell>
        </row>
        <row r="127">
          <cell r="E127">
            <v>0</v>
          </cell>
          <cell r="F127">
            <v>0</v>
          </cell>
        </row>
        <row r="132">
          <cell r="E132">
            <v>0</v>
          </cell>
          <cell r="F132">
            <v>0</v>
          </cell>
        </row>
        <row r="133">
          <cell r="E133">
            <v>0</v>
          </cell>
          <cell r="F133">
            <v>0</v>
          </cell>
        </row>
        <row r="138">
          <cell r="E138">
            <v>0</v>
          </cell>
          <cell r="F138">
            <v>0</v>
          </cell>
        </row>
        <row r="143">
          <cell r="E143">
            <v>0</v>
          </cell>
          <cell r="F143">
            <v>0</v>
          </cell>
        </row>
        <row r="148">
          <cell r="E148">
            <v>0</v>
          </cell>
          <cell r="F148">
            <v>0</v>
          </cell>
        </row>
        <row r="153">
          <cell r="E153">
            <v>0</v>
          </cell>
          <cell r="F153">
            <v>0</v>
          </cell>
        </row>
        <row r="158">
          <cell r="E158">
            <v>0</v>
          </cell>
          <cell r="F158">
            <v>0</v>
          </cell>
        </row>
        <row r="163">
          <cell r="E163">
            <v>0</v>
          </cell>
          <cell r="F163">
            <v>0</v>
          </cell>
        </row>
        <row r="164">
          <cell r="E164">
            <v>0</v>
          </cell>
          <cell r="F164">
            <v>0</v>
          </cell>
        </row>
        <row r="169">
          <cell r="E169">
            <v>0</v>
          </cell>
          <cell r="F169">
            <v>0</v>
          </cell>
        </row>
        <row r="174">
          <cell r="E174">
            <v>0</v>
          </cell>
          <cell r="F174">
            <v>0</v>
          </cell>
        </row>
        <row r="179">
          <cell r="E179">
            <v>0</v>
          </cell>
          <cell r="F179">
            <v>0</v>
          </cell>
        </row>
        <row r="184">
          <cell r="E184">
            <v>0</v>
          </cell>
          <cell r="F184">
            <v>0</v>
          </cell>
        </row>
        <row r="189">
          <cell r="E189">
            <v>0</v>
          </cell>
          <cell r="F189">
            <v>0</v>
          </cell>
        </row>
        <row r="190">
          <cell r="E190">
            <v>0</v>
          </cell>
          <cell r="F190">
            <v>0</v>
          </cell>
        </row>
        <row r="195">
          <cell r="E195">
            <v>0</v>
          </cell>
          <cell r="F195">
            <v>0</v>
          </cell>
        </row>
        <row r="200">
          <cell r="E200">
            <v>0</v>
          </cell>
          <cell r="F200">
            <v>0</v>
          </cell>
        </row>
        <row r="205">
          <cell r="E205">
            <v>0</v>
          </cell>
          <cell r="F205">
            <v>0</v>
          </cell>
        </row>
        <row r="210">
          <cell r="E210">
            <v>0</v>
          </cell>
          <cell r="F210">
            <v>0</v>
          </cell>
        </row>
        <row r="215">
          <cell r="E215">
            <v>0</v>
          </cell>
          <cell r="F215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0</v>
          </cell>
          <cell r="F221">
            <v>0</v>
          </cell>
        </row>
        <row r="226">
          <cell r="E226">
            <v>0</v>
          </cell>
          <cell r="F226">
            <v>0</v>
          </cell>
        </row>
        <row r="231">
          <cell r="E231">
            <v>0</v>
          </cell>
          <cell r="F231">
            <v>0</v>
          </cell>
        </row>
        <row r="236">
          <cell r="E236">
            <v>0</v>
          </cell>
          <cell r="F236">
            <v>0</v>
          </cell>
        </row>
        <row r="241">
          <cell r="E241">
            <v>0</v>
          </cell>
          <cell r="F241">
            <v>0</v>
          </cell>
        </row>
        <row r="246">
          <cell r="E246">
            <v>0</v>
          </cell>
          <cell r="F246">
            <v>0</v>
          </cell>
        </row>
        <row r="251">
          <cell r="E251">
            <v>0</v>
          </cell>
          <cell r="F251">
            <v>0</v>
          </cell>
        </row>
        <row r="256">
          <cell r="E256">
            <v>0</v>
          </cell>
          <cell r="F256">
            <v>0</v>
          </cell>
        </row>
        <row r="261">
          <cell r="E261">
            <v>0</v>
          </cell>
          <cell r="F261">
            <v>0</v>
          </cell>
        </row>
      </sheetData>
      <sheetData sheetId="4">
        <row r="5">
          <cell r="E5">
            <v>500</v>
          </cell>
          <cell r="F5">
            <v>2.8</v>
          </cell>
        </row>
        <row r="6">
          <cell r="E6">
            <v>500</v>
          </cell>
          <cell r="F6">
            <v>2.8</v>
          </cell>
        </row>
        <row r="7">
          <cell r="E7">
            <v>500</v>
          </cell>
          <cell r="F7">
            <v>2.8</v>
          </cell>
        </row>
        <row r="12">
          <cell r="E12">
            <v>0</v>
          </cell>
          <cell r="F12">
            <v>0</v>
          </cell>
        </row>
        <row r="17">
          <cell r="E17">
            <v>0</v>
          </cell>
          <cell r="F17">
            <v>0</v>
          </cell>
        </row>
        <row r="22">
          <cell r="E22">
            <v>0</v>
          </cell>
          <cell r="F22">
            <v>0</v>
          </cell>
        </row>
        <row r="27">
          <cell r="E27">
            <v>0</v>
          </cell>
          <cell r="F27">
            <v>0</v>
          </cell>
        </row>
        <row r="32">
          <cell r="E32">
            <v>0</v>
          </cell>
          <cell r="F32">
            <v>0</v>
          </cell>
        </row>
        <row r="37">
          <cell r="E37">
            <v>0</v>
          </cell>
          <cell r="F37">
            <v>0</v>
          </cell>
        </row>
        <row r="38">
          <cell r="E38">
            <v>0</v>
          </cell>
          <cell r="F38">
            <v>0</v>
          </cell>
        </row>
        <row r="43">
          <cell r="E43">
            <v>0</v>
          </cell>
          <cell r="F43">
            <v>0</v>
          </cell>
        </row>
        <row r="48">
          <cell r="E48">
            <v>0</v>
          </cell>
          <cell r="F48">
            <v>0</v>
          </cell>
        </row>
        <row r="53">
          <cell r="E53">
            <v>0</v>
          </cell>
          <cell r="F53">
            <v>0</v>
          </cell>
        </row>
        <row r="58">
          <cell r="E58">
            <v>0</v>
          </cell>
          <cell r="F58">
            <v>0</v>
          </cell>
        </row>
        <row r="63">
          <cell r="E63">
            <v>0</v>
          </cell>
          <cell r="F63">
            <v>0</v>
          </cell>
        </row>
        <row r="68">
          <cell r="E68">
            <v>0</v>
          </cell>
          <cell r="F68">
            <v>0</v>
          </cell>
        </row>
        <row r="69">
          <cell r="E69">
            <v>0</v>
          </cell>
          <cell r="F69">
            <v>0</v>
          </cell>
        </row>
        <row r="74">
          <cell r="E74">
            <v>0</v>
          </cell>
          <cell r="F74">
            <v>0</v>
          </cell>
        </row>
        <row r="79">
          <cell r="E79">
            <v>0</v>
          </cell>
          <cell r="F79">
            <v>0</v>
          </cell>
        </row>
        <row r="84">
          <cell r="E84">
            <v>0</v>
          </cell>
          <cell r="F84">
            <v>0</v>
          </cell>
        </row>
        <row r="89">
          <cell r="E89">
            <v>0</v>
          </cell>
          <cell r="F89">
            <v>0</v>
          </cell>
        </row>
        <row r="90">
          <cell r="E90">
            <v>0</v>
          </cell>
          <cell r="F90">
            <v>0</v>
          </cell>
        </row>
        <row r="95">
          <cell r="E95">
            <v>0</v>
          </cell>
          <cell r="F95">
            <v>0</v>
          </cell>
        </row>
        <row r="100">
          <cell r="E100">
            <v>0</v>
          </cell>
          <cell r="F100">
            <v>0</v>
          </cell>
        </row>
        <row r="105">
          <cell r="E105">
            <v>0</v>
          </cell>
          <cell r="F105">
            <v>0</v>
          </cell>
        </row>
        <row r="106">
          <cell r="E106">
            <v>0</v>
          </cell>
          <cell r="F106">
            <v>0</v>
          </cell>
        </row>
        <row r="111">
          <cell r="E111">
            <v>0</v>
          </cell>
          <cell r="F111">
            <v>0</v>
          </cell>
        </row>
        <row r="116">
          <cell r="E116">
            <v>0</v>
          </cell>
          <cell r="F116">
            <v>0</v>
          </cell>
        </row>
        <row r="121">
          <cell r="E121">
            <v>0</v>
          </cell>
          <cell r="F121">
            <v>0</v>
          </cell>
        </row>
        <row r="126">
          <cell r="E126">
            <v>0</v>
          </cell>
          <cell r="F126">
            <v>0</v>
          </cell>
        </row>
        <row r="131">
          <cell r="E131">
            <v>0</v>
          </cell>
          <cell r="F131">
            <v>0</v>
          </cell>
        </row>
        <row r="132">
          <cell r="E132">
            <v>0</v>
          </cell>
          <cell r="F132">
            <v>0</v>
          </cell>
        </row>
        <row r="137">
          <cell r="E137">
            <v>0</v>
          </cell>
          <cell r="F137">
            <v>0</v>
          </cell>
        </row>
        <row r="142">
          <cell r="E142">
            <v>0</v>
          </cell>
          <cell r="F142">
            <v>0</v>
          </cell>
        </row>
        <row r="147">
          <cell r="E147">
            <v>0</v>
          </cell>
          <cell r="F147">
            <v>0</v>
          </cell>
        </row>
        <row r="152">
          <cell r="E152">
            <v>0</v>
          </cell>
          <cell r="F152">
            <v>0</v>
          </cell>
        </row>
        <row r="157">
          <cell r="E157">
            <v>0</v>
          </cell>
          <cell r="F157">
            <v>0</v>
          </cell>
        </row>
        <row r="162">
          <cell r="E162">
            <v>0</v>
          </cell>
          <cell r="F162">
            <v>0</v>
          </cell>
        </row>
        <row r="163">
          <cell r="E163">
            <v>0</v>
          </cell>
          <cell r="F163">
            <v>0</v>
          </cell>
        </row>
        <row r="168">
          <cell r="E168">
            <v>0</v>
          </cell>
          <cell r="F168">
            <v>0</v>
          </cell>
        </row>
        <row r="173">
          <cell r="E173">
            <v>0</v>
          </cell>
          <cell r="F173">
            <v>0</v>
          </cell>
        </row>
        <row r="178">
          <cell r="E178">
            <v>0</v>
          </cell>
          <cell r="F178">
            <v>0</v>
          </cell>
        </row>
        <row r="183">
          <cell r="E183">
            <v>0</v>
          </cell>
          <cell r="F183">
            <v>0</v>
          </cell>
        </row>
        <row r="188">
          <cell r="E188">
            <v>0</v>
          </cell>
          <cell r="F188">
            <v>0</v>
          </cell>
        </row>
        <row r="189">
          <cell r="E189">
            <v>0</v>
          </cell>
          <cell r="F189">
            <v>0</v>
          </cell>
        </row>
        <row r="194">
          <cell r="E194">
            <v>0</v>
          </cell>
          <cell r="F194">
            <v>0</v>
          </cell>
        </row>
        <row r="199">
          <cell r="E199">
            <v>0</v>
          </cell>
          <cell r="F199">
            <v>0</v>
          </cell>
        </row>
        <row r="204">
          <cell r="E204">
            <v>0</v>
          </cell>
          <cell r="F204">
            <v>0</v>
          </cell>
        </row>
        <row r="209">
          <cell r="E209">
            <v>0</v>
          </cell>
          <cell r="F209">
            <v>0</v>
          </cell>
        </row>
        <row r="214">
          <cell r="E214">
            <v>0</v>
          </cell>
          <cell r="F214">
            <v>0</v>
          </cell>
        </row>
        <row r="215">
          <cell r="E215">
            <v>0</v>
          </cell>
          <cell r="F215">
            <v>0</v>
          </cell>
        </row>
        <row r="220">
          <cell r="E220">
            <v>0</v>
          </cell>
          <cell r="F220">
            <v>0</v>
          </cell>
        </row>
        <row r="225">
          <cell r="E225">
            <v>0</v>
          </cell>
          <cell r="F225">
            <v>0</v>
          </cell>
        </row>
        <row r="230">
          <cell r="E230">
            <v>0</v>
          </cell>
          <cell r="F230">
            <v>0</v>
          </cell>
        </row>
        <row r="235">
          <cell r="E235">
            <v>0</v>
          </cell>
          <cell r="F235">
            <v>0</v>
          </cell>
        </row>
        <row r="240">
          <cell r="E240">
            <v>0</v>
          </cell>
          <cell r="F240">
            <v>0</v>
          </cell>
        </row>
        <row r="245">
          <cell r="E245">
            <v>0</v>
          </cell>
          <cell r="F245">
            <v>0</v>
          </cell>
        </row>
        <row r="250">
          <cell r="E250">
            <v>0</v>
          </cell>
          <cell r="F250">
            <v>0</v>
          </cell>
        </row>
        <row r="255">
          <cell r="E255">
            <v>0</v>
          </cell>
          <cell r="F255">
            <v>0</v>
          </cell>
        </row>
        <row r="260">
          <cell r="E260">
            <v>0</v>
          </cell>
          <cell r="F260">
            <v>0</v>
          </cell>
        </row>
      </sheetData>
      <sheetData sheetId="5">
        <row r="5">
          <cell r="F5">
            <v>12676</v>
          </cell>
          <cell r="G5">
            <v>14.703</v>
          </cell>
        </row>
        <row r="6">
          <cell r="F6">
            <v>10000</v>
          </cell>
          <cell r="G6">
            <v>0</v>
          </cell>
        </row>
        <row r="7">
          <cell r="F7">
            <v>10000</v>
          </cell>
          <cell r="G7">
            <v>0</v>
          </cell>
        </row>
        <row r="12">
          <cell r="F12">
            <v>0</v>
          </cell>
          <cell r="G12">
            <v>0</v>
          </cell>
        </row>
        <row r="17">
          <cell r="F17">
            <v>0</v>
          </cell>
          <cell r="G17">
            <v>0</v>
          </cell>
        </row>
        <row r="22">
          <cell r="F22">
            <v>0</v>
          </cell>
          <cell r="G22">
            <v>0</v>
          </cell>
        </row>
        <row r="27">
          <cell r="F27">
            <v>0</v>
          </cell>
          <cell r="G27">
            <v>0</v>
          </cell>
        </row>
        <row r="32">
          <cell r="F32">
            <v>0</v>
          </cell>
          <cell r="G32">
            <v>0</v>
          </cell>
        </row>
        <row r="37">
          <cell r="F37">
            <v>270</v>
          </cell>
          <cell r="G37">
            <v>1.76</v>
          </cell>
        </row>
        <row r="38">
          <cell r="F38">
            <v>0</v>
          </cell>
          <cell r="G38">
            <v>0</v>
          </cell>
        </row>
        <row r="43">
          <cell r="F43">
            <v>60</v>
          </cell>
          <cell r="G43">
            <v>0.31</v>
          </cell>
        </row>
        <row r="48">
          <cell r="F48">
            <v>0</v>
          </cell>
          <cell r="G48">
            <v>0</v>
          </cell>
        </row>
        <row r="53">
          <cell r="F53">
            <v>0</v>
          </cell>
          <cell r="G53">
            <v>0</v>
          </cell>
        </row>
        <row r="58">
          <cell r="F58">
            <v>210</v>
          </cell>
          <cell r="G58">
            <v>1.45</v>
          </cell>
        </row>
        <row r="63">
          <cell r="F63">
            <v>0</v>
          </cell>
          <cell r="G63">
            <v>0</v>
          </cell>
        </row>
        <row r="68">
          <cell r="F68">
            <v>0</v>
          </cell>
          <cell r="G68">
            <v>0</v>
          </cell>
        </row>
        <row r="69">
          <cell r="F69">
            <v>0</v>
          </cell>
          <cell r="G69">
            <v>0</v>
          </cell>
        </row>
        <row r="74">
          <cell r="F74">
            <v>0</v>
          </cell>
          <cell r="G74">
            <v>0</v>
          </cell>
        </row>
        <row r="79">
          <cell r="F79">
            <v>0</v>
          </cell>
          <cell r="G79">
            <v>0</v>
          </cell>
        </row>
        <row r="84">
          <cell r="F84">
            <v>0</v>
          </cell>
          <cell r="G84">
            <v>0</v>
          </cell>
        </row>
        <row r="89">
          <cell r="F89">
            <v>500</v>
          </cell>
          <cell r="G89">
            <v>2.5</v>
          </cell>
        </row>
        <row r="90">
          <cell r="F90">
            <v>500</v>
          </cell>
          <cell r="G90">
            <v>2.5</v>
          </cell>
        </row>
        <row r="95">
          <cell r="F95">
            <v>0</v>
          </cell>
          <cell r="G95">
            <v>0</v>
          </cell>
        </row>
        <row r="100">
          <cell r="F100">
            <v>0</v>
          </cell>
          <cell r="G100">
            <v>0</v>
          </cell>
        </row>
        <row r="105">
          <cell r="F105">
            <v>266</v>
          </cell>
          <cell r="G105">
            <v>1.403</v>
          </cell>
        </row>
        <row r="106">
          <cell r="F106">
            <v>0</v>
          </cell>
          <cell r="G106">
            <v>0</v>
          </cell>
        </row>
        <row r="111">
          <cell r="F111">
            <v>0</v>
          </cell>
          <cell r="G111">
            <v>0</v>
          </cell>
        </row>
        <row r="116">
          <cell r="F116">
            <v>260</v>
          </cell>
          <cell r="G116">
            <v>1.373</v>
          </cell>
        </row>
        <row r="121">
          <cell r="F121">
            <v>0</v>
          </cell>
          <cell r="G121">
            <v>0</v>
          </cell>
        </row>
        <row r="126">
          <cell r="F126">
            <v>6</v>
          </cell>
          <cell r="G126">
            <v>0.03</v>
          </cell>
        </row>
        <row r="131">
          <cell r="F131">
            <v>0</v>
          </cell>
          <cell r="G131">
            <v>0</v>
          </cell>
        </row>
        <row r="132">
          <cell r="F132">
            <v>0</v>
          </cell>
          <cell r="G132">
            <v>0</v>
          </cell>
        </row>
        <row r="137">
          <cell r="F137">
            <v>0</v>
          </cell>
          <cell r="G137">
            <v>0</v>
          </cell>
        </row>
        <row r="142">
          <cell r="F142">
            <v>0</v>
          </cell>
          <cell r="G142">
            <v>0</v>
          </cell>
        </row>
        <row r="147">
          <cell r="F147">
            <v>0</v>
          </cell>
          <cell r="G147">
            <v>0</v>
          </cell>
        </row>
        <row r="152">
          <cell r="F152">
            <v>0</v>
          </cell>
          <cell r="G152">
            <v>0</v>
          </cell>
        </row>
        <row r="157">
          <cell r="F157">
            <v>0</v>
          </cell>
          <cell r="G157">
            <v>0</v>
          </cell>
        </row>
        <row r="162">
          <cell r="F162">
            <v>0</v>
          </cell>
          <cell r="G162">
            <v>0</v>
          </cell>
        </row>
        <row r="163">
          <cell r="F163">
            <v>0</v>
          </cell>
          <cell r="G163">
            <v>0</v>
          </cell>
        </row>
        <row r="168">
          <cell r="F168">
            <v>0</v>
          </cell>
          <cell r="G168">
            <v>0</v>
          </cell>
        </row>
        <row r="173">
          <cell r="F173">
            <v>0</v>
          </cell>
          <cell r="G173">
            <v>0</v>
          </cell>
        </row>
        <row r="178">
          <cell r="F178">
            <v>0</v>
          </cell>
          <cell r="G178">
            <v>0</v>
          </cell>
        </row>
        <row r="183">
          <cell r="F183">
            <v>0</v>
          </cell>
          <cell r="G183">
            <v>0</v>
          </cell>
        </row>
        <row r="188">
          <cell r="F188">
            <v>0</v>
          </cell>
          <cell r="G188">
            <v>0</v>
          </cell>
        </row>
        <row r="189">
          <cell r="F189">
            <v>0</v>
          </cell>
          <cell r="G189">
            <v>0</v>
          </cell>
        </row>
        <row r="194">
          <cell r="F194">
            <v>0</v>
          </cell>
          <cell r="G194">
            <v>0</v>
          </cell>
        </row>
        <row r="199">
          <cell r="F199">
            <v>0</v>
          </cell>
          <cell r="G199">
            <v>0</v>
          </cell>
        </row>
        <row r="204">
          <cell r="F204">
            <v>0</v>
          </cell>
          <cell r="G204">
            <v>0</v>
          </cell>
        </row>
        <row r="209">
          <cell r="F209">
            <v>0</v>
          </cell>
          <cell r="G209">
            <v>0</v>
          </cell>
        </row>
        <row r="214">
          <cell r="F214">
            <v>0</v>
          </cell>
          <cell r="G214">
            <v>0</v>
          </cell>
        </row>
        <row r="215">
          <cell r="F215">
            <v>0</v>
          </cell>
          <cell r="G215">
            <v>0</v>
          </cell>
        </row>
        <row r="220">
          <cell r="F220">
            <v>0</v>
          </cell>
          <cell r="G220">
            <v>0</v>
          </cell>
        </row>
        <row r="225">
          <cell r="F225">
            <v>0</v>
          </cell>
          <cell r="G225">
            <v>0</v>
          </cell>
        </row>
        <row r="230">
          <cell r="F230">
            <v>0</v>
          </cell>
          <cell r="G230">
            <v>0</v>
          </cell>
        </row>
        <row r="235">
          <cell r="F235">
            <v>0</v>
          </cell>
          <cell r="G235">
            <v>0</v>
          </cell>
        </row>
        <row r="240">
          <cell r="F240">
            <v>0</v>
          </cell>
          <cell r="G240">
            <v>0</v>
          </cell>
        </row>
        <row r="245">
          <cell r="F245">
            <v>0</v>
          </cell>
          <cell r="G245">
            <v>0</v>
          </cell>
        </row>
        <row r="250">
          <cell r="F250">
            <v>0</v>
          </cell>
          <cell r="G250">
            <v>0</v>
          </cell>
        </row>
        <row r="255">
          <cell r="F255">
            <v>40</v>
          </cell>
          <cell r="G255">
            <v>0.24</v>
          </cell>
        </row>
        <row r="260">
          <cell r="F260">
            <v>1600</v>
          </cell>
          <cell r="G260">
            <v>8.8</v>
          </cell>
        </row>
      </sheetData>
      <sheetData sheetId="6">
        <row r="5">
          <cell r="A5" t="str">
            <v>全省汇总</v>
          </cell>
          <cell r="B5">
            <v>36403</v>
          </cell>
          <cell r="C5">
            <v>100</v>
          </cell>
          <cell r="D5">
            <v>1500</v>
          </cell>
          <cell r="E5">
            <v>1000</v>
          </cell>
          <cell r="F5">
            <v>2289</v>
          </cell>
          <cell r="G5">
            <v>3814</v>
          </cell>
          <cell r="H5">
            <v>26000</v>
          </cell>
          <cell r="I5">
            <v>200</v>
          </cell>
          <cell r="J5">
            <v>1500</v>
          </cell>
          <cell r="K5">
            <v>0</v>
          </cell>
        </row>
        <row r="6">
          <cell r="A6" t="str">
            <v>长春地区</v>
          </cell>
          <cell r="B6">
            <v>30200</v>
          </cell>
          <cell r="C6">
            <v>0</v>
          </cell>
          <cell r="D6">
            <v>1500</v>
          </cell>
          <cell r="E6">
            <v>1000</v>
          </cell>
          <cell r="F6">
            <v>570</v>
          </cell>
          <cell r="G6">
            <v>0</v>
          </cell>
          <cell r="H6">
            <v>26000</v>
          </cell>
          <cell r="I6">
            <v>0</v>
          </cell>
          <cell r="J6">
            <v>1130</v>
          </cell>
          <cell r="K6">
            <v>0</v>
          </cell>
        </row>
        <row r="7">
          <cell r="A7" t="str">
            <v>长春市</v>
          </cell>
          <cell r="B7">
            <v>30000</v>
          </cell>
        </row>
        <row r="7">
          <cell r="D7">
            <v>1500</v>
          </cell>
          <cell r="E7">
            <v>1000</v>
          </cell>
          <cell r="F7">
            <v>570</v>
          </cell>
        </row>
        <row r="7">
          <cell r="H7">
            <v>26000</v>
          </cell>
        </row>
        <row r="7">
          <cell r="J7">
            <v>930</v>
          </cell>
        </row>
        <row r="8">
          <cell r="A8" t="str">
            <v>九台区</v>
          </cell>
          <cell r="B8">
            <v>200</v>
          </cell>
        </row>
        <row r="8">
          <cell r="J8">
            <v>200</v>
          </cell>
        </row>
        <row r="9">
          <cell r="A9" t="str">
            <v>榆树市</v>
          </cell>
          <cell r="B9">
            <v>0</v>
          </cell>
        </row>
        <row r="10">
          <cell r="A10" t="str">
            <v>德惠市</v>
          </cell>
          <cell r="B10">
            <v>0</v>
          </cell>
        </row>
        <row r="11">
          <cell r="A11" t="str">
            <v>农安县</v>
          </cell>
          <cell r="B11">
            <v>0</v>
          </cell>
        </row>
        <row r="12">
          <cell r="A12" t="str">
            <v>公主岭市</v>
          </cell>
          <cell r="B12">
            <v>0</v>
          </cell>
        </row>
        <row r="13">
          <cell r="A13" t="str">
            <v>吉林地区</v>
          </cell>
          <cell r="B13">
            <v>460</v>
          </cell>
          <cell r="C13">
            <v>0</v>
          </cell>
          <cell r="D13">
            <v>0</v>
          </cell>
          <cell r="E13">
            <v>0</v>
          </cell>
          <cell r="F13">
            <v>190</v>
          </cell>
          <cell r="G13">
            <v>60</v>
          </cell>
          <cell r="H13">
            <v>0</v>
          </cell>
          <cell r="I13">
            <v>200</v>
          </cell>
          <cell r="J13">
            <v>10</v>
          </cell>
          <cell r="K13">
            <v>0</v>
          </cell>
        </row>
        <row r="14">
          <cell r="A14" t="str">
            <v>吉林市</v>
          </cell>
          <cell r="B14">
            <v>0</v>
          </cell>
        </row>
        <row r="15">
          <cell r="A15" t="str">
            <v>永吉县</v>
          </cell>
          <cell r="B15">
            <v>60</v>
          </cell>
        </row>
        <row r="15">
          <cell r="G15">
            <v>60</v>
          </cell>
        </row>
        <row r="16">
          <cell r="A16" t="str">
            <v>舒兰市</v>
          </cell>
          <cell r="B16">
            <v>0</v>
          </cell>
        </row>
        <row r="17">
          <cell r="A17" t="str">
            <v>磐石市</v>
          </cell>
          <cell r="B17">
            <v>0</v>
          </cell>
        </row>
        <row r="18">
          <cell r="A18" t="str">
            <v>蛟河市</v>
          </cell>
          <cell r="B18">
            <v>400</v>
          </cell>
        </row>
        <row r="18">
          <cell r="F18">
            <v>190</v>
          </cell>
        </row>
        <row r="18">
          <cell r="I18">
            <v>200</v>
          </cell>
          <cell r="J18">
            <v>10</v>
          </cell>
        </row>
        <row r="19">
          <cell r="A19" t="str">
            <v>桦甸市</v>
          </cell>
          <cell r="B19">
            <v>0</v>
          </cell>
        </row>
        <row r="20">
          <cell r="A20" t="str">
            <v>四平地区</v>
          </cell>
          <cell r="B20">
            <v>100</v>
          </cell>
          <cell r="C20">
            <v>100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四平市</v>
          </cell>
          <cell r="B21">
            <v>0</v>
          </cell>
        </row>
        <row r="22">
          <cell r="A22" t="str">
            <v>伊通县</v>
          </cell>
          <cell r="B22">
            <v>100</v>
          </cell>
          <cell r="C22">
            <v>100</v>
          </cell>
        </row>
        <row r="23">
          <cell r="A23" t="str">
            <v>梨树县</v>
          </cell>
          <cell r="B23">
            <v>0</v>
          </cell>
        </row>
        <row r="24">
          <cell r="A24" t="str">
            <v>双辽市</v>
          </cell>
          <cell r="B24">
            <v>0</v>
          </cell>
        </row>
        <row r="25">
          <cell r="A25" t="str">
            <v>辽源地区</v>
          </cell>
          <cell r="B25">
            <v>1029</v>
          </cell>
          <cell r="C25">
            <v>0</v>
          </cell>
          <cell r="D25">
            <v>0</v>
          </cell>
          <cell r="E25">
            <v>0</v>
          </cell>
          <cell r="F25">
            <v>1029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辽源市</v>
          </cell>
          <cell r="B26">
            <v>1029</v>
          </cell>
        </row>
        <row r="26">
          <cell r="F26">
            <v>1029</v>
          </cell>
        </row>
        <row r="27">
          <cell r="A27" t="str">
            <v>东丰县</v>
          </cell>
          <cell r="B27">
            <v>0</v>
          </cell>
        </row>
        <row r="28">
          <cell r="A28" t="str">
            <v>东辽县</v>
          </cell>
          <cell r="B28">
            <v>0</v>
          </cell>
        </row>
        <row r="29">
          <cell r="A29" t="str">
            <v>通化地区</v>
          </cell>
          <cell r="B29">
            <v>1054</v>
          </cell>
          <cell r="C29">
            <v>0</v>
          </cell>
          <cell r="D29">
            <v>0</v>
          </cell>
          <cell r="E29">
            <v>0</v>
          </cell>
          <cell r="F29">
            <v>500</v>
          </cell>
          <cell r="G29">
            <v>554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通化市</v>
          </cell>
          <cell r="B30">
            <v>0</v>
          </cell>
        </row>
        <row r="31">
          <cell r="A31" t="str">
            <v>柳河县</v>
          </cell>
          <cell r="B31">
            <v>0</v>
          </cell>
        </row>
        <row r="32">
          <cell r="A32" t="str">
            <v>辉南县</v>
          </cell>
          <cell r="B32">
            <v>1000</v>
          </cell>
        </row>
        <row r="32">
          <cell r="F32">
            <v>500</v>
          </cell>
          <cell r="G32">
            <v>500</v>
          </cell>
        </row>
        <row r="33">
          <cell r="A33" t="str">
            <v>通化县</v>
          </cell>
          <cell r="B33">
            <v>0</v>
          </cell>
        </row>
        <row r="34">
          <cell r="A34" t="str">
            <v>集安市</v>
          </cell>
          <cell r="B34">
            <v>54</v>
          </cell>
        </row>
        <row r="34">
          <cell r="G34">
            <v>54</v>
          </cell>
        </row>
        <row r="35">
          <cell r="A35" t="str">
            <v>白山地区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>白山市</v>
          </cell>
          <cell r="B36">
            <v>0</v>
          </cell>
        </row>
        <row r="37">
          <cell r="A37" t="str">
            <v>靖宇县</v>
          </cell>
          <cell r="B37">
            <v>0</v>
          </cell>
        </row>
        <row r="38">
          <cell r="A38" t="str">
            <v>长白县</v>
          </cell>
          <cell r="B38">
            <v>0</v>
          </cell>
        </row>
        <row r="39">
          <cell r="A39" t="str">
            <v>抚松县</v>
          </cell>
          <cell r="B39">
            <v>0</v>
          </cell>
        </row>
        <row r="40">
          <cell r="A40" t="str">
            <v>临江市</v>
          </cell>
          <cell r="B40">
            <v>0</v>
          </cell>
        </row>
        <row r="41">
          <cell r="A41" t="str">
            <v>江源区</v>
          </cell>
          <cell r="B41">
            <v>0</v>
          </cell>
        </row>
        <row r="42">
          <cell r="A42" t="str">
            <v>松原地区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松原市</v>
          </cell>
          <cell r="B43">
            <v>0</v>
          </cell>
        </row>
        <row r="44">
          <cell r="A44" t="str">
            <v>前郭县</v>
          </cell>
          <cell r="B44">
            <v>0</v>
          </cell>
        </row>
        <row r="45">
          <cell r="A45" t="str">
            <v>扶余市</v>
          </cell>
          <cell r="B45">
            <v>0</v>
          </cell>
        </row>
        <row r="46">
          <cell r="A46" t="str">
            <v>长岭县</v>
          </cell>
          <cell r="B46">
            <v>0</v>
          </cell>
        </row>
        <row r="47">
          <cell r="A47" t="str">
            <v>乾安县</v>
          </cell>
          <cell r="B47">
            <v>0</v>
          </cell>
        </row>
        <row r="48">
          <cell r="A48" t="str">
            <v>白城地区</v>
          </cell>
          <cell r="B48">
            <v>400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200</v>
          </cell>
          <cell r="H48">
            <v>0</v>
          </cell>
          <cell r="I48">
            <v>0</v>
          </cell>
          <cell r="J48">
            <v>200</v>
          </cell>
          <cell r="K48">
            <v>0</v>
          </cell>
        </row>
        <row r="49">
          <cell r="A49" t="str">
            <v>白城市</v>
          </cell>
          <cell r="B49">
            <v>0</v>
          </cell>
        </row>
        <row r="50">
          <cell r="A50" t="str">
            <v>镇赉县</v>
          </cell>
          <cell r="B50">
            <v>0</v>
          </cell>
        </row>
        <row r="51">
          <cell r="A51" t="str">
            <v>洮南市</v>
          </cell>
          <cell r="B51">
            <v>200</v>
          </cell>
        </row>
        <row r="51">
          <cell r="J51">
            <v>200</v>
          </cell>
        </row>
        <row r="52">
          <cell r="A52" t="str">
            <v>大安市</v>
          </cell>
          <cell r="B52">
            <v>0</v>
          </cell>
        </row>
        <row r="53">
          <cell r="A53" t="str">
            <v>通榆县</v>
          </cell>
          <cell r="B53">
            <v>200</v>
          </cell>
        </row>
        <row r="53">
          <cell r="G53">
            <v>200</v>
          </cell>
        </row>
        <row r="54">
          <cell r="A54" t="str">
            <v>延边州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 t="str">
            <v>延吉市</v>
          </cell>
          <cell r="B55">
            <v>0</v>
          </cell>
        </row>
        <row r="56">
          <cell r="A56" t="str">
            <v>敦化市</v>
          </cell>
          <cell r="B56">
            <v>0</v>
          </cell>
        </row>
        <row r="57">
          <cell r="A57" t="str">
            <v>图们市</v>
          </cell>
          <cell r="B57">
            <v>0</v>
          </cell>
        </row>
        <row r="58">
          <cell r="A58" t="str">
            <v>龙井市</v>
          </cell>
          <cell r="B58">
            <v>0</v>
          </cell>
        </row>
        <row r="59">
          <cell r="A59" t="str">
            <v>和龙市</v>
          </cell>
          <cell r="B59">
            <v>0</v>
          </cell>
        </row>
        <row r="60">
          <cell r="A60" t="str">
            <v>汪清县</v>
          </cell>
          <cell r="B60">
            <v>0</v>
          </cell>
        </row>
        <row r="61">
          <cell r="A61" t="str">
            <v>安图县</v>
          </cell>
          <cell r="B61">
            <v>0</v>
          </cell>
        </row>
        <row r="62">
          <cell r="A62" t="str">
            <v>珲春市</v>
          </cell>
          <cell r="B62">
            <v>0</v>
          </cell>
        </row>
        <row r="63">
          <cell r="A63" t="str">
            <v>长白山管委会</v>
          </cell>
          <cell r="B63">
            <v>160</v>
          </cell>
        </row>
        <row r="63">
          <cell r="J63">
            <v>160</v>
          </cell>
        </row>
        <row r="64">
          <cell r="A64" t="str">
            <v>梅河口市</v>
          </cell>
          <cell r="B64">
            <v>3000</v>
          </cell>
        </row>
        <row r="64">
          <cell r="G64">
            <v>3000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0"/>
  <sheetViews>
    <sheetView workbookViewId="0">
      <selection activeCell="C16" sqref="C16"/>
    </sheetView>
  </sheetViews>
  <sheetFormatPr defaultColWidth="9" defaultRowHeight="13.5" outlineLevelCol="4"/>
  <cols>
    <col min="1" max="1" width="19.25" customWidth="true"/>
    <col min="2" max="5" width="18.625" customWidth="true"/>
  </cols>
  <sheetData>
    <row r="1" ht="18" customHeight="true" spans="1:1">
      <c r="A1" t="s">
        <v>0</v>
      </c>
    </row>
    <row r="2" ht="21" customHeight="true" spans="1:5">
      <c r="A2" s="4" t="s">
        <v>1</v>
      </c>
      <c r="B2" s="4"/>
      <c r="C2" s="4"/>
      <c r="D2" s="4"/>
      <c r="E2" s="4"/>
    </row>
    <row r="3" spans="5:5">
      <c r="E3" s="3" t="s">
        <v>2</v>
      </c>
    </row>
    <row r="4" ht="24" customHeight="true" spans="1:5">
      <c r="A4" s="179" t="s">
        <v>3</v>
      </c>
      <c r="B4" s="179" t="s">
        <v>4</v>
      </c>
      <c r="C4" s="214" t="s">
        <v>5</v>
      </c>
      <c r="D4" s="179" t="s">
        <v>6</v>
      </c>
      <c r="E4" s="179" t="s">
        <v>7</v>
      </c>
    </row>
    <row r="5" ht="33" customHeight="true" spans="1:5">
      <c r="A5" s="179"/>
      <c r="B5" s="179"/>
      <c r="C5" s="214"/>
      <c r="D5" s="179"/>
      <c r="E5" s="179"/>
    </row>
    <row r="6" spans="1:5">
      <c r="A6" s="188" t="s">
        <v>8</v>
      </c>
      <c r="B6" s="233">
        <f>B7+SUM(B11:B33)+B34+SUM(B37:B50)+B51+B60</f>
        <v>140114</v>
      </c>
      <c r="C6" s="233">
        <f>C7+SUM(C11:C33)+C34+SUM(C37:C50)+C51+C60</f>
        <v>42905</v>
      </c>
      <c r="D6" s="233">
        <f>D7+SUM(D11:D33)+D34+SUM(D37:D50)+D51+D60</f>
        <v>15088</v>
      </c>
      <c r="E6" s="233">
        <f>E7+SUM(E11:E33)+E34+SUM(E37:E50)+E51+E60</f>
        <v>82121</v>
      </c>
    </row>
    <row r="7" spans="1:5">
      <c r="A7" s="192" t="s">
        <v>9</v>
      </c>
      <c r="B7" s="234">
        <f t="shared" ref="B7:B24" si="0">SUM(C7:E7)</f>
        <v>31037</v>
      </c>
      <c r="C7" s="234">
        <f>SUM(C8:C10)</f>
        <v>4004</v>
      </c>
      <c r="D7" s="234">
        <f>SUM(D8:D10)</f>
        <v>3877</v>
      </c>
      <c r="E7" s="234">
        <f>SUM(E8:E10)</f>
        <v>23156</v>
      </c>
    </row>
    <row r="8" spans="1:5">
      <c r="A8" s="195" t="s">
        <v>10</v>
      </c>
      <c r="B8" s="233">
        <f t="shared" si="0"/>
        <v>26270</v>
      </c>
      <c r="C8" s="233">
        <f>IFERROR(VLOOKUP(A8,资金测算表!$A$8:$AI$61,6,0),0)</f>
        <v>2151</v>
      </c>
      <c r="D8" s="233">
        <f>IFERROR(VLOOKUP(A8,资金测算表!$A$8:$AI$61,20,0),0)</f>
        <v>3877</v>
      </c>
      <c r="E8" s="233">
        <f>IFERROR(VLOOKUP(A8,资金测算表!$A$8:$AI$61,35,0),0)</f>
        <v>20242</v>
      </c>
    </row>
    <row r="9" spans="1:5">
      <c r="A9" s="195" t="s">
        <v>11</v>
      </c>
      <c r="B9" s="233">
        <f t="shared" si="0"/>
        <v>1376</v>
      </c>
      <c r="C9" s="233">
        <f>IFERROR(VLOOKUP(A9,资金测算表!$A$8:$AI$61,6,0),0)</f>
        <v>995</v>
      </c>
      <c r="D9" s="233">
        <f>IFERROR(VLOOKUP(A9,资金测算表!$A$8:$AI$61,20,0),0)</f>
        <v>0</v>
      </c>
      <c r="E9" s="233">
        <f>IFERROR(VLOOKUP(A9,资金测算表!$A$8:$AI$61,35,0),0)</f>
        <v>381</v>
      </c>
    </row>
    <row r="10" spans="1:5">
      <c r="A10" s="195" t="s">
        <v>12</v>
      </c>
      <c r="B10" s="233">
        <f t="shared" si="0"/>
        <v>3391</v>
      </c>
      <c r="C10" s="233">
        <f>IFERROR(VLOOKUP(A10,资金测算表!$A$8:$AI$61,6,0),0)</f>
        <v>858</v>
      </c>
      <c r="D10" s="233">
        <f>IFERROR(VLOOKUP(A10,资金测算表!$A$8:$AI$61,20,0),0)</f>
        <v>0</v>
      </c>
      <c r="E10" s="233">
        <f>IFERROR(VLOOKUP(A10,资金测算表!$A$8:$AI$61,35,0),0)</f>
        <v>2533</v>
      </c>
    </row>
    <row r="11" spans="1:5">
      <c r="A11" s="199" t="s">
        <v>13</v>
      </c>
      <c r="B11" s="233">
        <f t="shared" si="0"/>
        <v>2844</v>
      </c>
      <c r="C11" s="233">
        <f>IFERROR(VLOOKUP(A11,资金测算表!$A$8:$AI$61,6,0),0)</f>
        <v>686</v>
      </c>
      <c r="D11" s="233">
        <f>IFERROR(VLOOKUP(A11,资金测算表!$A$8:$AI$61,20,0),0)</f>
        <v>1071</v>
      </c>
      <c r="E11" s="233">
        <f>IFERROR(VLOOKUP(A11,资金测算表!$A$8:$AI$61,35,0),0)</f>
        <v>1087</v>
      </c>
    </row>
    <row r="12" spans="1:5">
      <c r="A12" s="199" t="s">
        <v>14</v>
      </c>
      <c r="B12" s="233">
        <f t="shared" si="0"/>
        <v>2274</v>
      </c>
      <c r="C12" s="233">
        <f>IFERROR(VLOOKUP(A12,资金测算表!$A$8:$AI$61,6,0),0)</f>
        <v>189</v>
      </c>
      <c r="D12" s="233">
        <f>IFERROR(VLOOKUP(A12,资金测算表!$A$8:$AI$61,20,0),0)</f>
        <v>742</v>
      </c>
      <c r="E12" s="233">
        <f>IFERROR(VLOOKUP(A12,资金测算表!$A$8:$AI$61,35,0),0)</f>
        <v>1343</v>
      </c>
    </row>
    <row r="13" spans="1:5">
      <c r="A13" s="199" t="s">
        <v>15</v>
      </c>
      <c r="B13" s="233">
        <f t="shared" si="0"/>
        <v>2474</v>
      </c>
      <c r="C13" s="233">
        <f>IFERROR(VLOOKUP(A13,资金测算表!$A$8:$AI$61,6,0),0)</f>
        <v>286</v>
      </c>
      <c r="D13" s="233">
        <f>IFERROR(VLOOKUP(A13,资金测算表!$A$8:$AI$61,20,0),0)</f>
        <v>0</v>
      </c>
      <c r="E13" s="233">
        <f>IFERROR(VLOOKUP(A13,资金测算表!$A$8:$AI$61,35,0),0)</f>
        <v>2188</v>
      </c>
    </row>
    <row r="14" spans="1:5">
      <c r="A14" s="199" t="s">
        <v>16</v>
      </c>
      <c r="B14" s="233">
        <f t="shared" si="0"/>
        <v>3408</v>
      </c>
      <c r="C14" s="233">
        <f>IFERROR(VLOOKUP(A14,资金测算表!$A$8:$AI$61,6,0),0)</f>
        <v>257</v>
      </c>
      <c r="D14" s="233">
        <f>IFERROR(VLOOKUP(A14,资金测算表!$A$8:$AI$61,20,0),0)</f>
        <v>0</v>
      </c>
      <c r="E14" s="233">
        <f>IFERROR(VLOOKUP(A14,资金测算表!$A$8:$AI$61,35,0),0)</f>
        <v>3151</v>
      </c>
    </row>
    <row r="15" spans="1:5">
      <c r="A15" s="199" t="s">
        <v>17</v>
      </c>
      <c r="B15" s="233">
        <f t="shared" si="0"/>
        <v>10691</v>
      </c>
      <c r="C15" s="233">
        <f>IFERROR(VLOOKUP(A15,资金测算表!$A$8:$AI$61,6,0),0)</f>
        <v>3088</v>
      </c>
      <c r="D15" s="233">
        <f>IFERROR(VLOOKUP(A15,资金测算表!$A$8:$AI$61,20,0),0)</f>
        <v>0</v>
      </c>
      <c r="E15" s="233">
        <f>IFERROR(VLOOKUP(A15,资金测算表!$A$8:$AI$61,35,0),0)</f>
        <v>7603</v>
      </c>
    </row>
    <row r="16" spans="1:5">
      <c r="A16" s="199" t="s">
        <v>18</v>
      </c>
      <c r="B16" s="233">
        <f t="shared" si="0"/>
        <v>1698</v>
      </c>
      <c r="C16" s="233">
        <f>IFERROR(VLOOKUP(A16,资金测算表!$A$8:$AI$61,6,0),0)</f>
        <v>171</v>
      </c>
      <c r="D16" s="233">
        <f>IFERROR(VLOOKUP(A16,资金测算表!$A$8:$AI$61,20,0),0)</f>
        <v>0</v>
      </c>
      <c r="E16" s="233">
        <f>IFERROR(VLOOKUP(A16,资金测算表!$A$8:$AI$61,35,0),0)</f>
        <v>1527</v>
      </c>
    </row>
    <row r="17" spans="1:5">
      <c r="A17" s="199" t="s">
        <v>19</v>
      </c>
      <c r="B17" s="233">
        <f t="shared" si="0"/>
        <v>1854</v>
      </c>
      <c r="C17" s="233">
        <f>IFERROR(VLOOKUP(A17,资金测算表!$A$8:$AI$61,6,0),0)</f>
        <v>572</v>
      </c>
      <c r="D17" s="233">
        <f>IFERROR(VLOOKUP(A17,资金测算表!$A$8:$AI$61,20,0),0)</f>
        <v>81</v>
      </c>
      <c r="E17" s="233">
        <f>IFERROR(VLOOKUP(A17,资金测算表!$A$8:$AI$61,35,0),0)</f>
        <v>1201</v>
      </c>
    </row>
    <row r="18" spans="1:5">
      <c r="A18" s="199" t="s">
        <v>20</v>
      </c>
      <c r="B18" s="233">
        <f t="shared" si="0"/>
        <v>2377</v>
      </c>
      <c r="C18" s="233">
        <f>IFERROR(VLOOKUP(A18,资金测算表!$A$8:$AI$61,6,0),0)</f>
        <v>1373</v>
      </c>
      <c r="D18" s="233">
        <f>IFERROR(VLOOKUP(A18,资金测算表!$A$8:$AI$61,20,0),0)</f>
        <v>213</v>
      </c>
      <c r="E18" s="233">
        <f>IFERROR(VLOOKUP(A18,资金测算表!$A$8:$AI$61,35,0),0)</f>
        <v>791</v>
      </c>
    </row>
    <row r="19" spans="1:5">
      <c r="A19" s="199" t="s">
        <v>21</v>
      </c>
      <c r="B19" s="233">
        <f t="shared" si="0"/>
        <v>1493</v>
      </c>
      <c r="C19" s="233">
        <f>IFERROR(VLOOKUP(A19,资金测算表!$A$8:$AI$61,6,0),0)</f>
        <v>92</v>
      </c>
      <c r="D19" s="233">
        <f>IFERROR(VLOOKUP(A19,资金测算表!$A$8:$AI$61,20,0),0)</f>
        <v>0</v>
      </c>
      <c r="E19" s="233">
        <f>IFERROR(VLOOKUP(A19,资金测算表!$A$8:$AI$61,35,0),0)</f>
        <v>1401</v>
      </c>
    </row>
    <row r="20" spans="1:5">
      <c r="A20" s="199" t="s">
        <v>22</v>
      </c>
      <c r="B20" s="233">
        <f t="shared" si="0"/>
        <v>3873</v>
      </c>
      <c r="C20" s="233">
        <f>IFERROR(VLOOKUP(A20,资金测算表!$A$8:$AI$61,6,0),0)</f>
        <v>114</v>
      </c>
      <c r="D20" s="233">
        <f>IFERROR(VLOOKUP(A20,资金测算表!$A$8:$AI$61,20,0),0)</f>
        <v>44</v>
      </c>
      <c r="E20" s="233">
        <f>IFERROR(VLOOKUP(A20,资金测算表!$A$8:$AI$61,35,0),0)</f>
        <v>3715</v>
      </c>
    </row>
    <row r="21" spans="1:5">
      <c r="A21" s="199" t="s">
        <v>23</v>
      </c>
      <c r="B21" s="233">
        <f t="shared" si="0"/>
        <v>6034</v>
      </c>
      <c r="C21" s="233">
        <f>IFERROR(VLOOKUP(A21,资金测算表!$A$8:$AI$61,6,0),0)</f>
        <v>572</v>
      </c>
      <c r="D21" s="233">
        <f>IFERROR(VLOOKUP(A21,资金测算表!$A$8:$AI$61,20,0),0)</f>
        <v>0</v>
      </c>
      <c r="E21" s="233">
        <f>IFERROR(VLOOKUP(A21,资金测算表!$A$8:$AI$61,35,0),0)</f>
        <v>5462</v>
      </c>
    </row>
    <row r="22" spans="1:5">
      <c r="A22" s="199" t="s">
        <v>24</v>
      </c>
      <c r="B22" s="233">
        <f t="shared" si="0"/>
        <v>2653</v>
      </c>
      <c r="C22" s="233">
        <f>IFERROR(VLOOKUP(A22,资金测算表!$A$8:$AI$61,6,0),0)</f>
        <v>400</v>
      </c>
      <c r="D22" s="233">
        <f>IFERROR(VLOOKUP(A22,资金测算表!$A$8:$AI$61,20,0),0)</f>
        <v>793</v>
      </c>
      <c r="E22" s="233">
        <f>IFERROR(VLOOKUP(A22,资金测算表!$A$8:$AI$61,35,0),0)</f>
        <v>1460</v>
      </c>
    </row>
    <row r="23" spans="1:5">
      <c r="A23" s="199" t="s">
        <v>25</v>
      </c>
      <c r="B23" s="233">
        <f t="shared" si="0"/>
        <v>2522</v>
      </c>
      <c r="C23" s="233">
        <f>IFERROR(VLOOKUP(A23,资金测算表!$A$8:$AI$61,6,0),0)</f>
        <v>343</v>
      </c>
      <c r="D23" s="233">
        <f>IFERROR(VLOOKUP(A23,资金测算表!$A$8:$AI$61,20,0),0)</f>
        <v>1107</v>
      </c>
      <c r="E23" s="233">
        <f>IFERROR(VLOOKUP(A23,资金测算表!$A$8:$AI$61,35,0),0)</f>
        <v>1072</v>
      </c>
    </row>
    <row r="24" spans="1:5">
      <c r="A24" s="199" t="s">
        <v>26</v>
      </c>
      <c r="B24" s="233">
        <f t="shared" si="0"/>
        <v>456</v>
      </c>
      <c r="C24" s="233">
        <f>IFERROR(VLOOKUP(A24,资金测算表!$A$8:$AI$61,6,0),0)</f>
        <v>126</v>
      </c>
      <c r="D24" s="233">
        <f>IFERROR(VLOOKUP(A24,资金测算表!$A$8:$AI$61,20,0),0)</f>
        <v>269</v>
      </c>
      <c r="E24" s="233">
        <f>IFERROR(VLOOKUP(A24,资金测算表!$A$8:$AI$61,35,0),0)</f>
        <v>61</v>
      </c>
    </row>
    <row r="25" spans="1:5">
      <c r="A25" s="199" t="s">
        <v>27</v>
      </c>
      <c r="B25" s="233">
        <f t="shared" ref="B25:B60" si="1">SUM(C25:E25)</f>
        <v>3901</v>
      </c>
      <c r="C25" s="233">
        <f>IFERROR(VLOOKUP(A25,资金测算表!$A$8:$AI$61,6,0),0)</f>
        <v>3375</v>
      </c>
      <c r="D25" s="233">
        <f>IFERROR(VLOOKUP(A25,资金测算表!$A$8:$AI$61,20,0),0)</f>
        <v>0</v>
      </c>
      <c r="E25" s="233">
        <f>IFERROR(VLOOKUP(A25,资金测算表!$A$8:$AI$61,35,0),0)</f>
        <v>526</v>
      </c>
    </row>
    <row r="26" spans="1:5">
      <c r="A26" s="199" t="s">
        <v>28</v>
      </c>
      <c r="B26" s="233">
        <f t="shared" si="1"/>
        <v>426</v>
      </c>
      <c r="C26" s="233">
        <f>IFERROR(VLOOKUP(A26,资金测算表!$A$8:$AI$61,6,0),0)</f>
        <v>200</v>
      </c>
      <c r="D26" s="233">
        <f>IFERROR(VLOOKUP(A26,资金测算表!$A$8:$AI$61,20,0),0)</f>
        <v>0</v>
      </c>
      <c r="E26" s="233">
        <f>IFERROR(VLOOKUP(A26,资金测算表!$A$8:$AI$61,35,0),0)</f>
        <v>226</v>
      </c>
    </row>
    <row r="27" spans="1:5">
      <c r="A27" s="199" t="s">
        <v>29</v>
      </c>
      <c r="B27" s="233">
        <f t="shared" si="1"/>
        <v>715</v>
      </c>
      <c r="C27" s="233">
        <f>IFERROR(VLOOKUP(A27,资金测算表!$A$8:$AI$61,6,0),0)</f>
        <v>136</v>
      </c>
      <c r="D27" s="233">
        <f>IFERROR(VLOOKUP(A27,资金测算表!$A$8:$AI$61,20,0),0)</f>
        <v>0</v>
      </c>
      <c r="E27" s="233">
        <f>IFERROR(VLOOKUP(A27,资金测算表!$A$8:$AI$61,35,0),0)</f>
        <v>579</v>
      </c>
    </row>
    <row r="28" spans="1:5">
      <c r="A28" s="199" t="s">
        <v>30</v>
      </c>
      <c r="B28" s="233">
        <f t="shared" si="1"/>
        <v>7111</v>
      </c>
      <c r="C28" s="233">
        <f>IFERROR(VLOOKUP(A28,资金测算表!$A$8:$AI$61,6,0),0)</f>
        <v>4481</v>
      </c>
      <c r="D28" s="233">
        <f>IFERROR(VLOOKUP(A28,资金测算表!$A$8:$AI$61,20,0),0)</f>
        <v>0</v>
      </c>
      <c r="E28" s="233">
        <f>IFERROR(VLOOKUP(A28,资金测算表!$A$8:$AI$61,35,0),0)</f>
        <v>2630</v>
      </c>
    </row>
    <row r="29" spans="1:5">
      <c r="A29" s="199" t="s">
        <v>31</v>
      </c>
      <c r="B29" s="233">
        <f t="shared" si="1"/>
        <v>400</v>
      </c>
      <c r="C29" s="233">
        <f>IFERROR(VLOOKUP(A29,资金测算表!$A$8:$AI$61,6,0),0)</f>
        <v>400</v>
      </c>
      <c r="D29" s="233">
        <f>IFERROR(VLOOKUP(A29,资金测算表!$A$8:$AI$61,20,0),0)</f>
        <v>0</v>
      </c>
      <c r="E29" s="233">
        <f>IFERROR(VLOOKUP(A29,资金测算表!$A$8:$AI$61,35,0),0)</f>
        <v>0</v>
      </c>
    </row>
    <row r="30" spans="1:5">
      <c r="A30" s="199" t="s">
        <v>32</v>
      </c>
      <c r="B30" s="233">
        <f t="shared" si="1"/>
        <v>870</v>
      </c>
      <c r="C30" s="233">
        <f>IFERROR(VLOOKUP(A30,资金测算表!$A$8:$AI$61,6,0),0)</f>
        <v>343</v>
      </c>
      <c r="D30" s="233">
        <f>IFERROR(VLOOKUP(A30,资金测算表!$A$8:$AI$61,20,0),0)</f>
        <v>0</v>
      </c>
      <c r="E30" s="233">
        <f>IFERROR(VLOOKUP(A30,资金测算表!$A$8:$AI$61,35,0),0)</f>
        <v>527</v>
      </c>
    </row>
    <row r="31" spans="1:5">
      <c r="A31" s="199" t="s">
        <v>33</v>
      </c>
      <c r="B31" s="233">
        <f t="shared" si="1"/>
        <v>985</v>
      </c>
      <c r="C31" s="233">
        <f>IFERROR(VLOOKUP(A31,资金测算表!$A$8:$AI$61,6,0),0)</f>
        <v>801</v>
      </c>
      <c r="D31" s="233">
        <f>IFERROR(VLOOKUP(A31,资金测算表!$A$8:$AI$61,20,0),0)</f>
        <v>0</v>
      </c>
      <c r="E31" s="233">
        <f>IFERROR(VLOOKUP(A31,资金测算表!$A$8:$AI$61,35,0),0)</f>
        <v>184</v>
      </c>
    </row>
    <row r="32" spans="1:5">
      <c r="A32" s="199" t="s">
        <v>34</v>
      </c>
      <c r="B32" s="233">
        <f t="shared" si="1"/>
        <v>1356</v>
      </c>
      <c r="C32" s="233">
        <f>IFERROR(VLOOKUP(A32,资金测算表!$A$8:$AI$61,6,0),0)</f>
        <v>343</v>
      </c>
      <c r="D32" s="233">
        <f>IFERROR(VLOOKUP(A32,资金测算表!$A$8:$AI$61,20,0),0)</f>
        <v>237</v>
      </c>
      <c r="E32" s="233">
        <f>IFERROR(VLOOKUP(A32,资金测算表!$A$8:$AI$61,35,0),0)</f>
        <v>776</v>
      </c>
    </row>
    <row r="33" spans="1:5">
      <c r="A33" s="199" t="s">
        <v>35</v>
      </c>
      <c r="B33" s="233">
        <f t="shared" si="1"/>
        <v>5569</v>
      </c>
      <c r="C33" s="233">
        <f>IFERROR(VLOOKUP(A33,资金测算表!$A$8:$AI$61,6,0),0)</f>
        <v>715</v>
      </c>
      <c r="D33" s="233">
        <f>IFERROR(VLOOKUP(A33,资金测算表!$A$8:$AI$61,20,0),0)</f>
        <v>1564</v>
      </c>
      <c r="E33" s="233">
        <f>IFERROR(VLOOKUP(A33,资金测算表!$A$8:$AI$61,35,0),0)</f>
        <v>3290</v>
      </c>
    </row>
    <row r="34" spans="1:5">
      <c r="A34" s="200" t="s">
        <v>36</v>
      </c>
      <c r="B34" s="234">
        <f t="shared" si="1"/>
        <v>5662</v>
      </c>
      <c r="C34" s="234">
        <f>SUM(C35:C36)</f>
        <v>5662</v>
      </c>
      <c r="D34" s="234">
        <f>SUM(D35:D36)</f>
        <v>0</v>
      </c>
      <c r="E34" s="234">
        <f>SUM(E35:E36)</f>
        <v>0</v>
      </c>
    </row>
    <row r="35" spans="1:5">
      <c r="A35" s="195" t="s">
        <v>37</v>
      </c>
      <c r="B35" s="233">
        <f t="shared" si="1"/>
        <v>2745</v>
      </c>
      <c r="C35" s="233">
        <f>IFERROR(VLOOKUP(A35,资金测算表!$A$8:$AI$61,6,0),0)</f>
        <v>2745</v>
      </c>
      <c r="D35" s="233">
        <f>IFERROR(VLOOKUP(A35,资金测算表!$A$8:$AI$61,20,0),0)</f>
        <v>0</v>
      </c>
      <c r="E35" s="233">
        <f>IFERROR(VLOOKUP(A35,资金测算表!$A$8:$AI$61,35,0),0)</f>
        <v>0</v>
      </c>
    </row>
    <row r="36" spans="1:5">
      <c r="A36" s="202" t="s">
        <v>38</v>
      </c>
      <c r="B36" s="233">
        <f t="shared" si="1"/>
        <v>2917</v>
      </c>
      <c r="C36" s="233">
        <f>IFERROR(VLOOKUP(A36,资金测算表!$A$8:$AI$61,6,0),0)</f>
        <v>2917</v>
      </c>
      <c r="D36" s="233">
        <f>IFERROR(VLOOKUP(A36,资金测算表!$A$8:$AI$61,20,0),0)</f>
        <v>0</v>
      </c>
      <c r="E36" s="233">
        <f>IFERROR(VLOOKUP(A36,资金测算表!$A$8:$AI$61,35,0),0)</f>
        <v>0</v>
      </c>
    </row>
    <row r="37" spans="1:5">
      <c r="A37" s="199" t="s">
        <v>39</v>
      </c>
      <c r="B37" s="233">
        <f t="shared" si="1"/>
        <v>1438</v>
      </c>
      <c r="C37" s="233">
        <f>IFERROR(VLOOKUP(A37,资金测算表!$A$8:$AI$61,6,0),0)</f>
        <v>1430</v>
      </c>
      <c r="D37" s="233">
        <f>IFERROR(VLOOKUP(A37,资金测算表!$A$8:$AI$61,20,0),0)</f>
        <v>8</v>
      </c>
      <c r="E37" s="233">
        <f>IFERROR(VLOOKUP(A37,资金测算表!$A$8:$AI$61,35,0),0)</f>
        <v>0</v>
      </c>
    </row>
    <row r="38" spans="1:5">
      <c r="A38" s="199" t="s">
        <v>40</v>
      </c>
      <c r="B38" s="233">
        <f t="shared" si="1"/>
        <v>1160</v>
      </c>
      <c r="C38" s="233">
        <f>IFERROR(VLOOKUP(A38,资金测算表!$A$8:$AI$61,6,0),0)</f>
        <v>858</v>
      </c>
      <c r="D38" s="233">
        <f>IFERROR(VLOOKUP(A38,资金测算表!$A$8:$AI$61,20,0),0)</f>
        <v>302</v>
      </c>
      <c r="E38" s="233">
        <f>IFERROR(VLOOKUP(A38,资金测算表!$A$8:$AI$61,35,0),0)</f>
        <v>0</v>
      </c>
    </row>
    <row r="39" spans="1:5">
      <c r="A39" s="199" t="s">
        <v>41</v>
      </c>
      <c r="B39" s="233">
        <f t="shared" si="1"/>
        <v>406</v>
      </c>
      <c r="C39" s="233">
        <f>IFERROR(VLOOKUP(A39,资金测算表!$A$8:$AI$61,6,0),0)</f>
        <v>343</v>
      </c>
      <c r="D39" s="233">
        <f>IFERROR(VLOOKUP(A39,资金测算表!$A$8:$AI$61,20,0),0)</f>
        <v>63</v>
      </c>
      <c r="E39" s="233">
        <f>IFERROR(VLOOKUP(A39,资金测算表!$A$8:$AI$61,35,0),0)</f>
        <v>0</v>
      </c>
    </row>
    <row r="40" spans="1:5">
      <c r="A40" s="199" t="s">
        <v>42</v>
      </c>
      <c r="B40" s="233">
        <f t="shared" si="1"/>
        <v>1146</v>
      </c>
      <c r="C40" s="233">
        <f>IFERROR(VLOOKUP(A40,资金测算表!$A$8:$AI$61,6,0),0)</f>
        <v>315</v>
      </c>
      <c r="D40" s="233">
        <f>IFERROR(VLOOKUP(A40,资金测算表!$A$8:$AI$61,20,0),0)</f>
        <v>0</v>
      </c>
      <c r="E40" s="233">
        <f>IFERROR(VLOOKUP(A40,资金测算表!$A$8:$AI$61,35,0),0)</f>
        <v>831</v>
      </c>
    </row>
    <row r="41" spans="1:5">
      <c r="A41" s="199" t="s">
        <v>43</v>
      </c>
      <c r="B41" s="233">
        <f t="shared" si="1"/>
        <v>5270</v>
      </c>
      <c r="C41" s="233">
        <f>IFERROR(VLOOKUP(A41,资金测算表!$A$8:$AI$61,6,0),0)</f>
        <v>1602</v>
      </c>
      <c r="D41" s="233">
        <f>IFERROR(VLOOKUP(A41,资金测算表!$A$8:$AI$61,20,0),0)</f>
        <v>1744</v>
      </c>
      <c r="E41" s="233">
        <f>IFERROR(VLOOKUP(A41,资金测算表!$A$8:$AI$61,35,0),0)</f>
        <v>1924</v>
      </c>
    </row>
    <row r="42" spans="1:5">
      <c r="A42" s="199" t="s">
        <v>44</v>
      </c>
      <c r="B42" s="233">
        <f t="shared" si="1"/>
        <v>371</v>
      </c>
      <c r="C42" s="233">
        <f>IFERROR(VLOOKUP(A42,资金测算表!$A$8:$AI$61,6,0),0)</f>
        <v>286</v>
      </c>
      <c r="D42" s="233">
        <f>IFERROR(VLOOKUP(A42,资金测算表!$A$8:$AI$61,20,0),0)</f>
        <v>0</v>
      </c>
      <c r="E42" s="233">
        <f>IFERROR(VLOOKUP(A42,资金测算表!$A$8:$AI$61,35,0),0)</f>
        <v>85</v>
      </c>
    </row>
    <row r="43" spans="1:5">
      <c r="A43" s="199" t="s">
        <v>45</v>
      </c>
      <c r="B43" s="233">
        <f t="shared" si="1"/>
        <v>114</v>
      </c>
      <c r="C43" s="233">
        <f>IFERROR(VLOOKUP(A43,资金测算表!$A$8:$AI$61,6,0),0)</f>
        <v>114</v>
      </c>
      <c r="D43" s="233">
        <f>IFERROR(VLOOKUP(A43,资金测算表!$A$8:$AI$61,20,0),0)</f>
        <v>0</v>
      </c>
      <c r="E43" s="233">
        <f>IFERROR(VLOOKUP(A43,资金测算表!$A$8:$AI$61,35,0),0)</f>
        <v>0</v>
      </c>
    </row>
    <row r="44" spans="1:5">
      <c r="A44" s="199" t="s">
        <v>46</v>
      </c>
      <c r="B44" s="233">
        <f t="shared" si="1"/>
        <v>372</v>
      </c>
      <c r="C44" s="233">
        <f>IFERROR(VLOOKUP(A44,资金测算表!$A$8:$AI$61,6,0),0)</f>
        <v>212</v>
      </c>
      <c r="D44" s="233">
        <f>IFERROR(VLOOKUP(A44,资金测算表!$A$8:$AI$61,20,0),0)</f>
        <v>0</v>
      </c>
      <c r="E44" s="233">
        <f>IFERROR(VLOOKUP(A44,资金测算表!$A$8:$AI$61,35,0),0)</f>
        <v>160</v>
      </c>
    </row>
    <row r="45" spans="1:5">
      <c r="A45" s="199" t="s">
        <v>47</v>
      </c>
      <c r="B45" s="233">
        <f t="shared" si="1"/>
        <v>543</v>
      </c>
      <c r="C45" s="233">
        <f>IFERROR(VLOOKUP(A45,资金测算表!$A$8:$AI$61,6,0),0)</f>
        <v>92</v>
      </c>
      <c r="D45" s="233">
        <f>IFERROR(VLOOKUP(A45,资金测算表!$A$8:$AI$61,20,0),0)</f>
        <v>0</v>
      </c>
      <c r="E45" s="233">
        <f>IFERROR(VLOOKUP(A45,资金测算表!$A$8:$AI$61,35,0),0)</f>
        <v>451</v>
      </c>
    </row>
    <row r="46" spans="1:5">
      <c r="A46" s="199" t="s">
        <v>48</v>
      </c>
      <c r="B46" s="233">
        <f t="shared" si="1"/>
        <v>3907</v>
      </c>
      <c r="C46" s="233">
        <f>IFERROR(VLOOKUP(A46,资金测算表!$A$8:$AI$61,6,0),0)</f>
        <v>1144</v>
      </c>
      <c r="D46" s="233">
        <f>IFERROR(VLOOKUP(A46,资金测算表!$A$8:$AI$61,20,0),0)</f>
        <v>1011</v>
      </c>
      <c r="E46" s="233">
        <f>IFERROR(VLOOKUP(A46,资金测算表!$A$8:$AI$61,35,0),0)</f>
        <v>1752</v>
      </c>
    </row>
    <row r="47" spans="1:5">
      <c r="A47" s="199" t="s">
        <v>49</v>
      </c>
      <c r="B47" s="233">
        <f t="shared" si="1"/>
        <v>2827</v>
      </c>
      <c r="C47" s="233">
        <f>IFERROR(VLOOKUP(A47,资金测算表!$A$8:$AI$61,6,0),0)</f>
        <v>2288</v>
      </c>
      <c r="D47" s="233">
        <f>IFERROR(VLOOKUP(A47,资金测算表!$A$8:$AI$61,20,0),0)</f>
        <v>0</v>
      </c>
      <c r="E47" s="233">
        <f>IFERROR(VLOOKUP(A47,资金测算表!$A$8:$AI$61,35,0),0)</f>
        <v>539</v>
      </c>
    </row>
    <row r="48" spans="1:5">
      <c r="A48" s="199" t="s">
        <v>50</v>
      </c>
      <c r="B48" s="233">
        <f t="shared" si="1"/>
        <v>1580</v>
      </c>
      <c r="C48" s="233">
        <f>IFERROR(VLOOKUP(A48,资金测算表!$A$8:$AI$61,6,0),0)</f>
        <v>972</v>
      </c>
      <c r="D48" s="233">
        <f>IFERROR(VLOOKUP(A48,资金测算表!$A$8:$AI$61,20,0),0)</f>
        <v>20</v>
      </c>
      <c r="E48" s="233">
        <f>IFERROR(VLOOKUP(A48,资金测算表!$A$8:$AI$61,35,0),0)</f>
        <v>588</v>
      </c>
    </row>
    <row r="49" spans="1:5">
      <c r="A49" s="199" t="s">
        <v>51</v>
      </c>
      <c r="B49" s="233">
        <f t="shared" si="1"/>
        <v>1052</v>
      </c>
      <c r="C49" s="233">
        <f>IFERROR(VLOOKUP(A49,资金测算表!$A$8:$AI$61,6,0),0)</f>
        <v>200</v>
      </c>
      <c r="D49" s="233">
        <f>IFERROR(VLOOKUP(A49,资金测算表!$A$8:$AI$61,20,0),0)</f>
        <v>337</v>
      </c>
      <c r="E49" s="233">
        <f>IFERROR(VLOOKUP(A49,资金测算表!$A$8:$AI$61,35,0),0)</f>
        <v>515</v>
      </c>
    </row>
    <row r="50" spans="1:5">
      <c r="A50" s="199" t="s">
        <v>52</v>
      </c>
      <c r="B50" s="233">
        <f t="shared" si="1"/>
        <v>1473</v>
      </c>
      <c r="C50" s="233">
        <f>IFERROR(VLOOKUP(A50,资金测算表!$A$8:$AI$61,6,0),0)</f>
        <v>458</v>
      </c>
      <c r="D50" s="233">
        <f>IFERROR(VLOOKUP(A50,资金测算表!$A$8:$AI$61,20,0),0)</f>
        <v>1015</v>
      </c>
      <c r="E50" s="233">
        <f>IFERROR(VLOOKUP(A50,资金测算表!$A$8:$AI$61,35,0),0)</f>
        <v>0</v>
      </c>
    </row>
    <row r="51" spans="1:5">
      <c r="A51" s="200" t="s">
        <v>53</v>
      </c>
      <c r="B51" s="234">
        <f t="shared" si="1"/>
        <v>15663</v>
      </c>
      <c r="C51" s="234">
        <f>SUM(C52:C59)</f>
        <v>3753</v>
      </c>
      <c r="D51" s="234">
        <f>SUM(D52:D59)</f>
        <v>590</v>
      </c>
      <c r="E51" s="234">
        <f>SUM(E52:E59)</f>
        <v>11320</v>
      </c>
    </row>
    <row r="52" spans="1:5">
      <c r="A52" s="195" t="s">
        <v>54</v>
      </c>
      <c r="B52" s="233">
        <f t="shared" si="1"/>
        <v>6907</v>
      </c>
      <c r="C52" s="233">
        <f>IFERROR(VLOOKUP(A52,资金测算表!$A$8:$AI$61,6,0),0)</f>
        <v>858</v>
      </c>
      <c r="D52" s="233">
        <f>IFERROR(VLOOKUP(A52,资金测算表!$A$8:$AI$61,20,0),0)</f>
        <v>179</v>
      </c>
      <c r="E52" s="233">
        <f>IFERROR(VLOOKUP(A52,资金测算表!$A$8:$AI$61,35,0),0)</f>
        <v>5870</v>
      </c>
    </row>
    <row r="53" spans="1:5">
      <c r="A53" s="195" t="s">
        <v>55</v>
      </c>
      <c r="B53" s="233">
        <f t="shared" si="1"/>
        <v>1095</v>
      </c>
      <c r="C53" s="233">
        <f>IFERROR(VLOOKUP(A53,资金测算表!$A$8:$AI$61,6,0),0)</f>
        <v>572</v>
      </c>
      <c r="D53" s="233">
        <f>IFERROR(VLOOKUP(A53,资金测算表!$A$8:$AI$61,20,0),0)</f>
        <v>0</v>
      </c>
      <c r="E53" s="233">
        <f>IFERROR(VLOOKUP(A53,资金测算表!$A$8:$AI$61,35,0),0)</f>
        <v>523</v>
      </c>
    </row>
    <row r="54" spans="1:5">
      <c r="A54" s="195" t="s">
        <v>56</v>
      </c>
      <c r="B54" s="233">
        <f t="shared" si="1"/>
        <v>553</v>
      </c>
      <c r="C54" s="233">
        <f>IFERROR(VLOOKUP(A54,资金测算表!$A$8:$AI$61,6,0),0)</f>
        <v>315</v>
      </c>
      <c r="D54" s="233">
        <f>IFERROR(VLOOKUP(A54,资金测算表!$A$8:$AI$61,20,0),0)</f>
        <v>238</v>
      </c>
      <c r="E54" s="233">
        <f>IFERROR(VLOOKUP(A54,资金测算表!$A$8:$AI$61,35,0),0)</f>
        <v>0</v>
      </c>
    </row>
    <row r="55" spans="1:5">
      <c r="A55" s="195" t="s">
        <v>57</v>
      </c>
      <c r="B55" s="233">
        <f t="shared" si="1"/>
        <v>1439</v>
      </c>
      <c r="C55" s="233">
        <f>IFERROR(VLOOKUP(A55,资金测算表!$A$8:$AI$61,6,0),0)</f>
        <v>515</v>
      </c>
      <c r="D55" s="233">
        <f>IFERROR(VLOOKUP(A55,资金测算表!$A$8:$AI$61,20,0),0)</f>
        <v>0</v>
      </c>
      <c r="E55" s="233">
        <f>IFERROR(VLOOKUP(A55,资金测算表!$A$8:$AI$61,35,0),0)</f>
        <v>924</v>
      </c>
    </row>
    <row r="56" spans="1:5">
      <c r="A56" s="195" t="s">
        <v>58</v>
      </c>
      <c r="B56" s="233">
        <f t="shared" si="1"/>
        <v>641</v>
      </c>
      <c r="C56" s="233">
        <f>IFERROR(VLOOKUP(A56,资金测算表!$A$8:$AI$61,6,0),0)</f>
        <v>515</v>
      </c>
      <c r="D56" s="233">
        <f>IFERROR(VLOOKUP(A56,资金测算表!$A$8:$AI$61,20,0),0)</f>
        <v>126</v>
      </c>
      <c r="E56" s="233">
        <f>IFERROR(VLOOKUP(A56,资金测算表!$A$8:$AI$61,35,0),0)</f>
        <v>0</v>
      </c>
    </row>
    <row r="57" spans="1:5">
      <c r="A57" s="195" t="s">
        <v>59</v>
      </c>
      <c r="B57" s="233">
        <f t="shared" si="1"/>
        <v>838</v>
      </c>
      <c r="C57" s="233">
        <f>IFERROR(VLOOKUP(A57,资金测算表!$A$8:$AI$61,6,0),0)</f>
        <v>286</v>
      </c>
      <c r="D57" s="233">
        <f>IFERROR(VLOOKUP(A57,资金测算表!$A$8:$AI$61,20,0),0)</f>
        <v>34</v>
      </c>
      <c r="E57" s="233">
        <f>IFERROR(VLOOKUP(A57,资金测算表!$A$8:$AI$61,35,0),0)</f>
        <v>518</v>
      </c>
    </row>
    <row r="58" spans="1:5">
      <c r="A58" s="195" t="s">
        <v>60</v>
      </c>
      <c r="B58" s="233">
        <f t="shared" si="1"/>
        <v>1464</v>
      </c>
      <c r="C58" s="233">
        <f>IFERROR(VLOOKUP(A58,资金测算表!$A$8:$AI$61,6,0),0)</f>
        <v>177</v>
      </c>
      <c r="D58" s="233">
        <f>IFERROR(VLOOKUP(A58,资金测算表!$A$8:$AI$61,20,0),0)</f>
        <v>0</v>
      </c>
      <c r="E58" s="233">
        <f>IFERROR(VLOOKUP(A58,资金测算表!$A$8:$AI$61,35,0),0)</f>
        <v>1287</v>
      </c>
    </row>
    <row r="59" spans="1:5">
      <c r="A59" s="195" t="s">
        <v>61</v>
      </c>
      <c r="B59" s="233">
        <f t="shared" si="1"/>
        <v>2726</v>
      </c>
      <c r="C59" s="233">
        <f>IFERROR(VLOOKUP(A59,资金测算表!$A$8:$AI$61,6,0),0)</f>
        <v>515</v>
      </c>
      <c r="D59" s="233">
        <f>IFERROR(VLOOKUP(A59,资金测算表!$A$8:$AI$61,20,0),0)</f>
        <v>13</v>
      </c>
      <c r="E59" s="233">
        <f>IFERROR(VLOOKUP(A59,资金测算表!$A$8:$AI$61,35,0),0)</f>
        <v>2198</v>
      </c>
    </row>
    <row r="60" spans="1:5">
      <c r="A60" s="206" t="s">
        <v>62</v>
      </c>
      <c r="B60" s="233">
        <f t="shared" si="1"/>
        <v>109</v>
      </c>
      <c r="C60" s="233">
        <f>IFERROR(VLOOKUP(A60,资金测算表!$A$8:$AI$61,6,0),0)</f>
        <v>109</v>
      </c>
      <c r="D60" s="233">
        <f>IFERROR(VLOOKUP(A60,资金测算表!$A$8:$AI$61,20,0),0)</f>
        <v>0</v>
      </c>
      <c r="E60" s="233">
        <f>IFERROR(VLOOKUP(A60,资金测算表!$A$8:$AI$61,35,0),0)</f>
        <v>0</v>
      </c>
    </row>
  </sheetData>
  <mergeCells count="6">
    <mergeCell ref="A2:E2"/>
    <mergeCell ref="A4:A5"/>
    <mergeCell ref="B4:B5"/>
    <mergeCell ref="C4:C5"/>
    <mergeCell ref="D4:D5"/>
    <mergeCell ref="E4:E5"/>
  </mergeCells>
  <printOptions horizontalCentered="true" verticalCentered="true"/>
  <pageMargins left="0.502777777777778" right="0.502777777777778" top="0.357638888888889" bottom="0.160416666666667" header="0.101388888888889" footer="0.101388888888889"/>
  <pageSetup paperSize="9" scale="83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view="pageBreakPreview" zoomScaleNormal="100" zoomScaleSheetLayoutView="100" workbookViewId="0">
      <selection activeCell="K15" sqref="K15"/>
    </sheetView>
  </sheetViews>
  <sheetFormatPr defaultColWidth="9" defaultRowHeight="13.5" outlineLevelCol="4"/>
  <cols>
    <col min="1" max="1" width="19.25" customWidth="true"/>
    <col min="2" max="5" width="18.625" customWidth="true"/>
  </cols>
  <sheetData>
    <row r="1" ht="18" customHeight="true" spans="1:1">
      <c r="A1" t="s">
        <v>0</v>
      </c>
    </row>
    <row r="2" ht="30" customHeight="true" spans="1:5">
      <c r="A2" s="8" t="s">
        <v>1</v>
      </c>
      <c r="B2" s="8"/>
      <c r="C2" s="8"/>
      <c r="D2" s="8"/>
      <c r="E2" s="8"/>
    </row>
    <row r="3" spans="5:5">
      <c r="E3" s="3" t="s">
        <v>2</v>
      </c>
    </row>
    <row r="4" ht="9" customHeight="true" spans="1:5">
      <c r="A4" s="179" t="s">
        <v>3</v>
      </c>
      <c r="B4" s="179" t="s">
        <v>4</v>
      </c>
      <c r="C4" s="214" t="s">
        <v>5</v>
      </c>
      <c r="D4" s="179" t="s">
        <v>6</v>
      </c>
      <c r="E4" s="179" t="s">
        <v>7</v>
      </c>
    </row>
    <row r="5" ht="37" customHeight="true" spans="1:5">
      <c r="A5" s="179"/>
      <c r="B5" s="179"/>
      <c r="C5" s="214"/>
      <c r="D5" s="179"/>
      <c r="E5" s="179"/>
    </row>
    <row r="6" ht="12" hidden="true" customHeight="true" spans="1:5">
      <c r="A6" s="235" t="s">
        <v>8</v>
      </c>
      <c r="B6" s="236">
        <f>B7+SUM(B11:B33)+B34+SUM(B37:B50)+B51+B60</f>
        <v>140114</v>
      </c>
      <c r="C6" s="236">
        <f>C7+SUM(C11:C33)+C34+SUM(C37:C50)+C51+C60</f>
        <v>42905</v>
      </c>
      <c r="D6" s="236">
        <f>D7+SUM(D11:D33)+D34+SUM(D37:D50)+D51+D60</f>
        <v>15088</v>
      </c>
      <c r="E6" s="236">
        <f>E7+SUM(E11:E33)+E34+SUM(E37:E50)+E51+E60</f>
        <v>82121</v>
      </c>
    </row>
    <row r="7" ht="25" customHeight="true" spans="1:5">
      <c r="A7" s="235" t="s">
        <v>9</v>
      </c>
      <c r="B7" s="236">
        <f>VLOOKUP($A7,'正式表(总表)'!$A$7:$E$60,2,0)</f>
        <v>31037</v>
      </c>
      <c r="C7" s="236">
        <f>VLOOKUP($A7,'正式表(总表)'!$A$7:$E$60,3,0)</f>
        <v>4004</v>
      </c>
      <c r="D7" s="236">
        <f>VLOOKUP($A7,'正式表(总表)'!$A$7:$E$60,4,0)</f>
        <v>3877</v>
      </c>
      <c r="E7" s="236">
        <f>VLOOKUP($A7,'正式表(总表)'!$A$7:$E$60,5,0)</f>
        <v>23156</v>
      </c>
    </row>
    <row r="8" ht="25" customHeight="true" spans="1:5">
      <c r="A8" s="237" t="s">
        <v>10</v>
      </c>
      <c r="B8" s="236">
        <f>VLOOKUP($A8,'正式表(总表)'!$A$7:$E$60,2,0)</f>
        <v>26270</v>
      </c>
      <c r="C8" s="236">
        <f>VLOOKUP($A8,'正式表(总表)'!$A$7:$E$60,3,0)</f>
        <v>2151</v>
      </c>
      <c r="D8" s="236">
        <f>VLOOKUP($A8,'正式表(总表)'!$A$7:$E$60,4,0)</f>
        <v>3877</v>
      </c>
      <c r="E8" s="236">
        <f>VLOOKUP($A8,'正式表(总表)'!$A$7:$E$60,5,0)</f>
        <v>20242</v>
      </c>
    </row>
    <row r="9" ht="25" customHeight="true" spans="1:5">
      <c r="A9" s="237" t="s">
        <v>11</v>
      </c>
      <c r="B9" s="236">
        <f>VLOOKUP($A9,'正式表(总表)'!$A$7:$E$60,2,0)</f>
        <v>1376</v>
      </c>
      <c r="C9" s="236">
        <f>VLOOKUP($A9,'正式表(总表)'!$A$7:$E$60,3,0)</f>
        <v>995</v>
      </c>
      <c r="D9" s="236">
        <f>VLOOKUP($A9,'正式表(总表)'!$A$7:$E$60,4,0)</f>
        <v>0</v>
      </c>
      <c r="E9" s="236">
        <f>VLOOKUP($A9,'正式表(总表)'!$A$7:$E$60,5,0)</f>
        <v>381</v>
      </c>
    </row>
    <row r="10" ht="25" customHeight="true" spans="1:5">
      <c r="A10" s="237" t="s">
        <v>12</v>
      </c>
      <c r="B10" s="236">
        <f>VLOOKUP($A10,'正式表(总表)'!$A$7:$E$60,2,0)</f>
        <v>3391</v>
      </c>
      <c r="C10" s="236">
        <f>VLOOKUP($A10,'正式表(总表)'!$A$7:$E$60,3,0)</f>
        <v>858</v>
      </c>
      <c r="D10" s="236">
        <f>VLOOKUP($A10,'正式表(总表)'!$A$7:$E$60,4,0)</f>
        <v>0</v>
      </c>
      <c r="E10" s="236">
        <f>VLOOKUP($A10,'正式表(总表)'!$A$7:$E$60,5,0)</f>
        <v>2533</v>
      </c>
    </row>
    <row r="11" ht="25" customHeight="true" spans="1:5">
      <c r="A11" s="238" t="s">
        <v>13</v>
      </c>
      <c r="B11" s="236">
        <f>VLOOKUP($A11,'正式表(总表)'!$A$7:$E$60,2,0)</f>
        <v>2844</v>
      </c>
      <c r="C11" s="236">
        <f>VLOOKUP($A11,'正式表(总表)'!$A$7:$E$60,3,0)</f>
        <v>686</v>
      </c>
      <c r="D11" s="236">
        <f>VLOOKUP($A11,'正式表(总表)'!$A$7:$E$60,4,0)</f>
        <v>1071</v>
      </c>
      <c r="E11" s="236">
        <f>VLOOKUP($A11,'正式表(总表)'!$A$7:$E$60,5,0)</f>
        <v>1087</v>
      </c>
    </row>
    <row r="12" ht="25" customHeight="true" spans="1:5">
      <c r="A12" s="238" t="s">
        <v>14</v>
      </c>
      <c r="B12" s="236">
        <f>VLOOKUP($A12,'正式表(总表)'!$A$7:$E$60,2,0)</f>
        <v>2274</v>
      </c>
      <c r="C12" s="236">
        <f>VLOOKUP($A12,'正式表(总表)'!$A$7:$E$60,3,0)</f>
        <v>189</v>
      </c>
      <c r="D12" s="236">
        <f>VLOOKUP($A12,'正式表(总表)'!$A$7:$E$60,4,0)</f>
        <v>742</v>
      </c>
      <c r="E12" s="236">
        <f>VLOOKUP($A12,'正式表(总表)'!$A$7:$E$60,5,0)</f>
        <v>1343</v>
      </c>
    </row>
    <row r="13" ht="25" customHeight="true" spans="1:5">
      <c r="A13" s="238" t="s">
        <v>15</v>
      </c>
      <c r="B13" s="236">
        <f>VLOOKUP($A13,'正式表(总表)'!$A$7:$E$60,2,0)</f>
        <v>2474</v>
      </c>
      <c r="C13" s="236">
        <f>VLOOKUP($A13,'正式表(总表)'!$A$7:$E$60,3,0)</f>
        <v>286</v>
      </c>
      <c r="D13" s="236">
        <f>VLOOKUP($A13,'正式表(总表)'!$A$7:$E$60,4,0)</f>
        <v>0</v>
      </c>
      <c r="E13" s="236">
        <f>VLOOKUP($A13,'正式表(总表)'!$A$7:$E$60,5,0)</f>
        <v>2188</v>
      </c>
    </row>
    <row r="14" ht="25" customHeight="true" spans="1:5">
      <c r="A14" s="238" t="s">
        <v>16</v>
      </c>
      <c r="B14" s="236">
        <f>VLOOKUP($A14,'正式表(总表)'!$A$7:$E$60,2,0)</f>
        <v>3408</v>
      </c>
      <c r="C14" s="236">
        <f>VLOOKUP($A14,'正式表(总表)'!$A$7:$E$60,3,0)</f>
        <v>257</v>
      </c>
      <c r="D14" s="236">
        <f>VLOOKUP($A14,'正式表(总表)'!$A$7:$E$60,4,0)</f>
        <v>0</v>
      </c>
      <c r="E14" s="236">
        <f>VLOOKUP($A14,'正式表(总表)'!$A$7:$E$60,5,0)</f>
        <v>3151</v>
      </c>
    </row>
    <row r="15" ht="25" customHeight="true" spans="1:5">
      <c r="A15" s="238" t="s">
        <v>17</v>
      </c>
      <c r="B15" s="236">
        <f>VLOOKUP($A15,'正式表(总表)'!$A$7:$E$60,2,0)</f>
        <v>10691</v>
      </c>
      <c r="C15" s="236">
        <f>VLOOKUP($A15,'正式表(总表)'!$A$7:$E$60,3,0)</f>
        <v>3088</v>
      </c>
      <c r="D15" s="236">
        <f>VLOOKUP($A15,'正式表(总表)'!$A$7:$E$60,4,0)</f>
        <v>0</v>
      </c>
      <c r="E15" s="236">
        <f>VLOOKUP($A15,'正式表(总表)'!$A$7:$E$60,5,0)</f>
        <v>7603</v>
      </c>
    </row>
    <row r="16" ht="25" customHeight="true" spans="1:5">
      <c r="A16" s="238" t="s">
        <v>18</v>
      </c>
      <c r="B16" s="236">
        <f>VLOOKUP($A16,'正式表(总表)'!$A$7:$E$60,2,0)</f>
        <v>1698</v>
      </c>
      <c r="C16" s="236">
        <f>VLOOKUP($A16,'正式表(总表)'!$A$7:$E$60,3,0)</f>
        <v>171</v>
      </c>
      <c r="D16" s="236">
        <f>VLOOKUP($A16,'正式表(总表)'!$A$7:$E$60,4,0)</f>
        <v>0</v>
      </c>
      <c r="E16" s="236">
        <f>VLOOKUP($A16,'正式表(总表)'!$A$7:$E$60,5,0)</f>
        <v>1527</v>
      </c>
    </row>
    <row r="17" ht="25" customHeight="true" spans="1:5">
      <c r="A17" s="238" t="s">
        <v>19</v>
      </c>
      <c r="B17" s="236">
        <f>VLOOKUP($A17,'正式表(总表)'!$A$7:$E$60,2,0)</f>
        <v>1854</v>
      </c>
      <c r="C17" s="236">
        <f>VLOOKUP($A17,'正式表(总表)'!$A$7:$E$60,3,0)</f>
        <v>572</v>
      </c>
      <c r="D17" s="236">
        <f>VLOOKUP($A17,'正式表(总表)'!$A$7:$E$60,4,0)</f>
        <v>81</v>
      </c>
      <c r="E17" s="236">
        <f>VLOOKUP($A17,'正式表(总表)'!$A$7:$E$60,5,0)</f>
        <v>1201</v>
      </c>
    </row>
    <row r="18" ht="25" customHeight="true" spans="1:5">
      <c r="A18" s="238" t="s">
        <v>20</v>
      </c>
      <c r="B18" s="236">
        <f>VLOOKUP($A18,'正式表(总表)'!$A$7:$E$60,2,0)</f>
        <v>2377</v>
      </c>
      <c r="C18" s="236">
        <f>VLOOKUP($A18,'正式表(总表)'!$A$7:$E$60,3,0)</f>
        <v>1373</v>
      </c>
      <c r="D18" s="236">
        <f>VLOOKUP($A18,'正式表(总表)'!$A$7:$E$60,4,0)</f>
        <v>213</v>
      </c>
      <c r="E18" s="236">
        <f>VLOOKUP($A18,'正式表(总表)'!$A$7:$E$60,5,0)</f>
        <v>791</v>
      </c>
    </row>
    <row r="19" ht="25" customHeight="true" spans="1:5">
      <c r="A19" s="238" t="s">
        <v>21</v>
      </c>
      <c r="B19" s="236">
        <f>VLOOKUP($A19,'正式表(总表)'!$A$7:$E$60,2,0)</f>
        <v>1493</v>
      </c>
      <c r="C19" s="236">
        <f>VLOOKUP($A19,'正式表(总表)'!$A$7:$E$60,3,0)</f>
        <v>92</v>
      </c>
      <c r="D19" s="236">
        <f>VLOOKUP($A19,'正式表(总表)'!$A$7:$E$60,4,0)</f>
        <v>0</v>
      </c>
      <c r="E19" s="236">
        <f>VLOOKUP($A19,'正式表(总表)'!$A$7:$E$60,5,0)</f>
        <v>1401</v>
      </c>
    </row>
    <row r="20" ht="25" customHeight="true" spans="1:5">
      <c r="A20" s="238" t="s">
        <v>22</v>
      </c>
      <c r="B20" s="236">
        <f>VLOOKUP($A20,'正式表(总表)'!$A$7:$E$60,2,0)</f>
        <v>3873</v>
      </c>
      <c r="C20" s="236">
        <f>VLOOKUP($A20,'正式表(总表)'!$A$7:$E$60,3,0)</f>
        <v>114</v>
      </c>
      <c r="D20" s="236">
        <f>VLOOKUP($A20,'正式表(总表)'!$A$7:$E$60,4,0)</f>
        <v>44</v>
      </c>
      <c r="E20" s="236">
        <f>VLOOKUP($A20,'正式表(总表)'!$A$7:$E$60,5,0)</f>
        <v>3715</v>
      </c>
    </row>
    <row r="21" ht="25" customHeight="true" spans="1:5">
      <c r="A21" s="238" t="s">
        <v>23</v>
      </c>
      <c r="B21" s="236">
        <f>VLOOKUP($A21,'正式表(总表)'!$A$7:$E$60,2,0)</f>
        <v>6034</v>
      </c>
      <c r="C21" s="236">
        <f>VLOOKUP($A21,'正式表(总表)'!$A$7:$E$60,3,0)</f>
        <v>572</v>
      </c>
      <c r="D21" s="236">
        <f>VLOOKUP($A21,'正式表(总表)'!$A$7:$E$60,4,0)</f>
        <v>0</v>
      </c>
      <c r="E21" s="236">
        <f>VLOOKUP($A21,'正式表(总表)'!$A$7:$E$60,5,0)</f>
        <v>5462</v>
      </c>
    </row>
    <row r="22" ht="25" customHeight="true" spans="1:5">
      <c r="A22" s="238" t="s">
        <v>24</v>
      </c>
      <c r="B22" s="236">
        <f>VLOOKUP($A22,'正式表(总表)'!$A$7:$E$60,2,0)</f>
        <v>2653</v>
      </c>
      <c r="C22" s="236">
        <f>VLOOKUP($A22,'正式表(总表)'!$A$7:$E$60,3,0)</f>
        <v>400</v>
      </c>
      <c r="D22" s="236">
        <f>VLOOKUP($A22,'正式表(总表)'!$A$7:$E$60,4,0)</f>
        <v>793</v>
      </c>
      <c r="E22" s="236">
        <f>VLOOKUP($A22,'正式表(总表)'!$A$7:$E$60,5,0)</f>
        <v>1460</v>
      </c>
    </row>
    <row r="23" ht="25" customHeight="true" spans="1:5">
      <c r="A23" s="238" t="s">
        <v>25</v>
      </c>
      <c r="B23" s="236">
        <f>VLOOKUP($A23,'正式表(总表)'!$A$7:$E$60,2,0)</f>
        <v>2522</v>
      </c>
      <c r="C23" s="236">
        <f>VLOOKUP($A23,'正式表(总表)'!$A$7:$E$60,3,0)</f>
        <v>343</v>
      </c>
      <c r="D23" s="236">
        <f>VLOOKUP($A23,'正式表(总表)'!$A$7:$E$60,4,0)</f>
        <v>1107</v>
      </c>
      <c r="E23" s="236">
        <f>VLOOKUP($A23,'正式表(总表)'!$A$7:$E$60,5,0)</f>
        <v>1072</v>
      </c>
    </row>
    <row r="24" ht="25" customHeight="true" spans="1:5">
      <c r="A24" s="238" t="s">
        <v>26</v>
      </c>
      <c r="B24" s="236">
        <f>VLOOKUP($A24,'正式表(总表)'!$A$7:$E$60,2,0)</f>
        <v>456</v>
      </c>
      <c r="C24" s="236">
        <f>VLOOKUP($A24,'正式表(总表)'!$A$7:$E$60,3,0)</f>
        <v>126</v>
      </c>
      <c r="D24" s="236">
        <f>VLOOKUP($A24,'正式表(总表)'!$A$7:$E$60,4,0)</f>
        <v>269</v>
      </c>
      <c r="E24" s="236">
        <f>VLOOKUP($A24,'正式表(总表)'!$A$7:$E$60,5,0)</f>
        <v>61</v>
      </c>
    </row>
    <row r="25" ht="25" customHeight="true" spans="1:5">
      <c r="A25" s="238" t="s">
        <v>27</v>
      </c>
      <c r="B25" s="236">
        <f>VLOOKUP($A25,'正式表(总表)'!$A$7:$E$60,2,0)</f>
        <v>3901</v>
      </c>
      <c r="C25" s="236">
        <f>VLOOKUP($A25,'正式表(总表)'!$A$7:$E$60,3,0)</f>
        <v>3375</v>
      </c>
      <c r="D25" s="236">
        <f>VLOOKUP($A25,'正式表(总表)'!$A$7:$E$60,4,0)</f>
        <v>0</v>
      </c>
      <c r="E25" s="236">
        <f>VLOOKUP($A25,'正式表(总表)'!$A$7:$E$60,5,0)</f>
        <v>526</v>
      </c>
    </row>
    <row r="26" ht="25" customHeight="true" spans="1:5">
      <c r="A26" s="238" t="s">
        <v>28</v>
      </c>
      <c r="B26" s="236">
        <f>VLOOKUP($A26,'正式表(总表)'!$A$7:$E$60,2,0)</f>
        <v>426</v>
      </c>
      <c r="C26" s="236">
        <f>VLOOKUP($A26,'正式表(总表)'!$A$7:$E$60,3,0)</f>
        <v>200</v>
      </c>
      <c r="D26" s="236">
        <f>VLOOKUP($A26,'正式表(总表)'!$A$7:$E$60,4,0)</f>
        <v>0</v>
      </c>
      <c r="E26" s="236">
        <f>VLOOKUP($A26,'正式表(总表)'!$A$7:$E$60,5,0)</f>
        <v>226</v>
      </c>
    </row>
    <row r="27" ht="25" customHeight="true" spans="1:5">
      <c r="A27" s="238" t="s">
        <v>29</v>
      </c>
      <c r="B27" s="236">
        <f>VLOOKUP($A27,'正式表(总表)'!$A$7:$E$60,2,0)</f>
        <v>715</v>
      </c>
      <c r="C27" s="236">
        <f>VLOOKUP($A27,'正式表(总表)'!$A$7:$E$60,3,0)</f>
        <v>136</v>
      </c>
      <c r="D27" s="236">
        <f>VLOOKUP($A27,'正式表(总表)'!$A$7:$E$60,4,0)</f>
        <v>0</v>
      </c>
      <c r="E27" s="236">
        <f>VLOOKUP($A27,'正式表(总表)'!$A$7:$E$60,5,0)</f>
        <v>579</v>
      </c>
    </row>
    <row r="28" ht="25" customHeight="true" spans="1:5">
      <c r="A28" s="238" t="s">
        <v>30</v>
      </c>
      <c r="B28" s="236">
        <f>VLOOKUP($A28,'正式表(总表)'!$A$7:$E$60,2,0)</f>
        <v>7111</v>
      </c>
      <c r="C28" s="236">
        <f>VLOOKUP($A28,'正式表(总表)'!$A$7:$E$60,3,0)</f>
        <v>4481</v>
      </c>
      <c r="D28" s="236">
        <f>VLOOKUP($A28,'正式表(总表)'!$A$7:$E$60,4,0)</f>
        <v>0</v>
      </c>
      <c r="E28" s="236">
        <f>VLOOKUP($A28,'正式表(总表)'!$A$7:$E$60,5,0)</f>
        <v>2630</v>
      </c>
    </row>
    <row r="29" ht="25" customHeight="true" spans="1:5">
      <c r="A29" s="238" t="s">
        <v>31</v>
      </c>
      <c r="B29" s="236">
        <f>VLOOKUP($A29,'正式表(总表)'!$A$7:$E$60,2,0)</f>
        <v>400</v>
      </c>
      <c r="C29" s="236">
        <f>VLOOKUP($A29,'正式表(总表)'!$A$7:$E$60,3,0)</f>
        <v>400</v>
      </c>
      <c r="D29" s="236">
        <f>VLOOKUP($A29,'正式表(总表)'!$A$7:$E$60,4,0)</f>
        <v>0</v>
      </c>
      <c r="E29" s="236">
        <f>VLOOKUP($A29,'正式表(总表)'!$A$7:$E$60,5,0)</f>
        <v>0</v>
      </c>
    </row>
    <row r="30" ht="25" customHeight="true" spans="1:5">
      <c r="A30" s="238" t="s">
        <v>32</v>
      </c>
      <c r="B30" s="236">
        <f>VLOOKUP($A30,'正式表(总表)'!$A$7:$E$60,2,0)</f>
        <v>870</v>
      </c>
      <c r="C30" s="236">
        <f>VLOOKUP($A30,'正式表(总表)'!$A$7:$E$60,3,0)</f>
        <v>343</v>
      </c>
      <c r="D30" s="236">
        <f>VLOOKUP($A30,'正式表(总表)'!$A$7:$E$60,4,0)</f>
        <v>0</v>
      </c>
      <c r="E30" s="236">
        <f>VLOOKUP($A30,'正式表(总表)'!$A$7:$E$60,5,0)</f>
        <v>527</v>
      </c>
    </row>
    <row r="31" ht="25" customHeight="true" spans="1:5">
      <c r="A31" s="238" t="s">
        <v>33</v>
      </c>
      <c r="B31" s="236">
        <f>VLOOKUP($A31,'正式表(总表)'!$A$7:$E$60,2,0)</f>
        <v>985</v>
      </c>
      <c r="C31" s="236">
        <f>VLOOKUP($A31,'正式表(总表)'!$A$7:$E$60,3,0)</f>
        <v>801</v>
      </c>
      <c r="D31" s="236">
        <f>VLOOKUP($A31,'正式表(总表)'!$A$7:$E$60,4,0)</f>
        <v>0</v>
      </c>
      <c r="E31" s="236">
        <f>VLOOKUP($A31,'正式表(总表)'!$A$7:$E$60,5,0)</f>
        <v>184</v>
      </c>
    </row>
    <row r="32" ht="25" customHeight="true" spans="1:5">
      <c r="A32" s="238" t="s">
        <v>34</v>
      </c>
      <c r="B32" s="236">
        <f>VLOOKUP($A32,'正式表(总表)'!$A$7:$E$60,2,0)</f>
        <v>1356</v>
      </c>
      <c r="C32" s="236">
        <f>VLOOKUP($A32,'正式表(总表)'!$A$7:$E$60,3,0)</f>
        <v>343</v>
      </c>
      <c r="D32" s="236">
        <f>VLOOKUP($A32,'正式表(总表)'!$A$7:$E$60,4,0)</f>
        <v>237</v>
      </c>
      <c r="E32" s="236">
        <f>VLOOKUP($A32,'正式表(总表)'!$A$7:$E$60,5,0)</f>
        <v>776</v>
      </c>
    </row>
    <row r="33" ht="25" customHeight="true" spans="1:5">
      <c r="A33" s="238" t="s">
        <v>35</v>
      </c>
      <c r="B33" s="236">
        <f>VLOOKUP($A33,'正式表(总表)'!$A$7:$E$60,2,0)</f>
        <v>5569</v>
      </c>
      <c r="C33" s="236">
        <f>VLOOKUP($A33,'正式表(总表)'!$A$7:$E$60,3,0)</f>
        <v>715</v>
      </c>
      <c r="D33" s="236">
        <f>VLOOKUP($A33,'正式表(总表)'!$A$7:$E$60,4,0)</f>
        <v>1564</v>
      </c>
      <c r="E33" s="236">
        <f>VLOOKUP($A33,'正式表(总表)'!$A$7:$E$60,5,0)</f>
        <v>3290</v>
      </c>
    </row>
    <row r="34" ht="25" customHeight="true" spans="1:5">
      <c r="A34" s="238" t="s">
        <v>36</v>
      </c>
      <c r="B34" s="236">
        <f>VLOOKUP($A34,'正式表(总表)'!$A$7:$E$60,2,0)</f>
        <v>5662</v>
      </c>
      <c r="C34" s="236">
        <f>VLOOKUP($A34,'正式表(总表)'!$A$7:$E$60,3,0)</f>
        <v>5662</v>
      </c>
      <c r="D34" s="236">
        <f>VLOOKUP($A34,'正式表(总表)'!$A$7:$E$60,4,0)</f>
        <v>0</v>
      </c>
      <c r="E34" s="236">
        <f>VLOOKUP($A34,'正式表(总表)'!$A$7:$E$60,5,0)</f>
        <v>0</v>
      </c>
    </row>
    <row r="35" ht="25" customHeight="true" spans="1:5">
      <c r="A35" s="237" t="s">
        <v>37</v>
      </c>
      <c r="B35" s="236">
        <f>VLOOKUP($A35,'正式表(总表)'!$A$7:$E$60,2,0)</f>
        <v>2745</v>
      </c>
      <c r="C35" s="236">
        <f>VLOOKUP($A35,'正式表(总表)'!$A$7:$E$60,3,0)</f>
        <v>2745</v>
      </c>
      <c r="D35" s="236">
        <f>VLOOKUP($A35,'正式表(总表)'!$A$7:$E$60,4,0)</f>
        <v>0</v>
      </c>
      <c r="E35" s="236">
        <f>VLOOKUP($A35,'正式表(总表)'!$A$7:$E$60,5,0)</f>
        <v>0</v>
      </c>
    </row>
    <row r="36" ht="25" customHeight="true" spans="1:5">
      <c r="A36" s="239" t="s">
        <v>38</v>
      </c>
      <c r="B36" s="236">
        <f>VLOOKUP($A36,'正式表(总表)'!$A$7:$E$60,2,0)</f>
        <v>2917</v>
      </c>
      <c r="C36" s="236">
        <f>VLOOKUP($A36,'正式表(总表)'!$A$7:$E$60,3,0)</f>
        <v>2917</v>
      </c>
      <c r="D36" s="236">
        <f>VLOOKUP($A36,'正式表(总表)'!$A$7:$E$60,4,0)</f>
        <v>0</v>
      </c>
      <c r="E36" s="236">
        <f>VLOOKUP($A36,'正式表(总表)'!$A$7:$E$60,5,0)</f>
        <v>0</v>
      </c>
    </row>
    <row r="37" ht="25" customHeight="true" spans="1:5">
      <c r="A37" s="238" t="s">
        <v>39</v>
      </c>
      <c r="B37" s="236">
        <f>VLOOKUP($A37,'正式表(总表)'!$A$7:$E$60,2,0)</f>
        <v>1438</v>
      </c>
      <c r="C37" s="236">
        <f>VLOOKUP($A37,'正式表(总表)'!$A$7:$E$60,3,0)</f>
        <v>1430</v>
      </c>
      <c r="D37" s="236">
        <f>VLOOKUP($A37,'正式表(总表)'!$A$7:$E$60,4,0)</f>
        <v>8</v>
      </c>
      <c r="E37" s="236">
        <f>VLOOKUP($A37,'正式表(总表)'!$A$7:$E$60,5,0)</f>
        <v>0</v>
      </c>
    </row>
    <row r="38" ht="25" customHeight="true" spans="1:5">
      <c r="A38" s="238" t="s">
        <v>40</v>
      </c>
      <c r="B38" s="236">
        <f>VLOOKUP($A38,'正式表(总表)'!$A$7:$E$60,2,0)</f>
        <v>1160</v>
      </c>
      <c r="C38" s="236">
        <f>VLOOKUP($A38,'正式表(总表)'!$A$7:$E$60,3,0)</f>
        <v>858</v>
      </c>
      <c r="D38" s="236">
        <f>VLOOKUP($A38,'正式表(总表)'!$A$7:$E$60,4,0)</f>
        <v>302</v>
      </c>
      <c r="E38" s="236">
        <f>VLOOKUP($A38,'正式表(总表)'!$A$7:$E$60,5,0)</f>
        <v>0</v>
      </c>
    </row>
    <row r="39" ht="25" customHeight="true" spans="1:5">
      <c r="A39" s="238" t="s">
        <v>41</v>
      </c>
      <c r="B39" s="236">
        <f>VLOOKUP($A39,'正式表(总表)'!$A$7:$E$60,2,0)</f>
        <v>406</v>
      </c>
      <c r="C39" s="236">
        <f>VLOOKUP($A39,'正式表(总表)'!$A$7:$E$60,3,0)</f>
        <v>343</v>
      </c>
      <c r="D39" s="236">
        <f>VLOOKUP($A39,'正式表(总表)'!$A$7:$E$60,4,0)</f>
        <v>63</v>
      </c>
      <c r="E39" s="236">
        <f>VLOOKUP($A39,'正式表(总表)'!$A$7:$E$60,5,0)</f>
        <v>0</v>
      </c>
    </row>
    <row r="40" ht="25" customHeight="true" spans="1:5">
      <c r="A40" s="238" t="s">
        <v>42</v>
      </c>
      <c r="B40" s="236">
        <f>VLOOKUP($A40,'正式表(总表)'!$A$7:$E$60,2,0)</f>
        <v>1146</v>
      </c>
      <c r="C40" s="236">
        <f>VLOOKUP($A40,'正式表(总表)'!$A$7:$E$60,3,0)</f>
        <v>315</v>
      </c>
      <c r="D40" s="236">
        <f>VLOOKUP($A40,'正式表(总表)'!$A$7:$E$60,4,0)</f>
        <v>0</v>
      </c>
      <c r="E40" s="236">
        <f>VLOOKUP($A40,'正式表(总表)'!$A$7:$E$60,5,0)</f>
        <v>831</v>
      </c>
    </row>
    <row r="41" ht="25" customHeight="true" spans="1:5">
      <c r="A41" s="238" t="s">
        <v>43</v>
      </c>
      <c r="B41" s="236">
        <f>VLOOKUP($A41,'正式表(总表)'!$A$7:$E$60,2,0)</f>
        <v>5270</v>
      </c>
      <c r="C41" s="236">
        <f>VLOOKUP($A41,'正式表(总表)'!$A$7:$E$60,3,0)</f>
        <v>1602</v>
      </c>
      <c r="D41" s="236">
        <f>VLOOKUP($A41,'正式表(总表)'!$A$7:$E$60,4,0)</f>
        <v>1744</v>
      </c>
      <c r="E41" s="236">
        <f>VLOOKUP($A41,'正式表(总表)'!$A$7:$E$60,5,0)</f>
        <v>1924</v>
      </c>
    </row>
    <row r="42" ht="25" customHeight="true" spans="1:5">
      <c r="A42" s="238" t="s">
        <v>44</v>
      </c>
      <c r="B42" s="236">
        <f>VLOOKUP($A42,'正式表(总表)'!$A$7:$E$60,2,0)</f>
        <v>371</v>
      </c>
      <c r="C42" s="236">
        <f>VLOOKUP($A42,'正式表(总表)'!$A$7:$E$60,3,0)</f>
        <v>286</v>
      </c>
      <c r="D42" s="236">
        <f>VLOOKUP($A42,'正式表(总表)'!$A$7:$E$60,4,0)</f>
        <v>0</v>
      </c>
      <c r="E42" s="236">
        <f>VLOOKUP($A42,'正式表(总表)'!$A$7:$E$60,5,0)</f>
        <v>85</v>
      </c>
    </row>
    <row r="43" ht="25" customHeight="true" spans="1:5">
      <c r="A43" s="238" t="s">
        <v>45</v>
      </c>
      <c r="B43" s="236">
        <f>VLOOKUP($A43,'正式表(总表)'!$A$7:$E$60,2,0)</f>
        <v>114</v>
      </c>
      <c r="C43" s="236">
        <f>VLOOKUP($A43,'正式表(总表)'!$A$7:$E$60,3,0)</f>
        <v>114</v>
      </c>
      <c r="D43" s="236">
        <f>VLOOKUP($A43,'正式表(总表)'!$A$7:$E$60,4,0)</f>
        <v>0</v>
      </c>
      <c r="E43" s="236">
        <f>VLOOKUP($A43,'正式表(总表)'!$A$7:$E$60,5,0)</f>
        <v>0</v>
      </c>
    </row>
    <row r="44" ht="25" customHeight="true" spans="1:5">
      <c r="A44" s="238" t="s">
        <v>46</v>
      </c>
      <c r="B44" s="236">
        <f>VLOOKUP($A44,'正式表(总表)'!$A$7:$E$60,2,0)</f>
        <v>372</v>
      </c>
      <c r="C44" s="236">
        <f>VLOOKUP($A44,'正式表(总表)'!$A$7:$E$60,3,0)</f>
        <v>212</v>
      </c>
      <c r="D44" s="236">
        <f>VLOOKUP($A44,'正式表(总表)'!$A$7:$E$60,4,0)</f>
        <v>0</v>
      </c>
      <c r="E44" s="236">
        <f>VLOOKUP($A44,'正式表(总表)'!$A$7:$E$60,5,0)</f>
        <v>160</v>
      </c>
    </row>
    <row r="45" ht="25" customHeight="true" spans="1:5">
      <c r="A45" s="238" t="s">
        <v>47</v>
      </c>
      <c r="B45" s="236">
        <f>VLOOKUP($A45,'正式表(总表)'!$A$7:$E$60,2,0)</f>
        <v>543</v>
      </c>
      <c r="C45" s="236">
        <f>VLOOKUP($A45,'正式表(总表)'!$A$7:$E$60,3,0)</f>
        <v>92</v>
      </c>
      <c r="D45" s="236">
        <f>VLOOKUP($A45,'正式表(总表)'!$A$7:$E$60,4,0)</f>
        <v>0</v>
      </c>
      <c r="E45" s="236">
        <f>VLOOKUP($A45,'正式表(总表)'!$A$7:$E$60,5,0)</f>
        <v>451</v>
      </c>
    </row>
    <row r="46" ht="25" customHeight="true" spans="1:5">
      <c r="A46" s="238" t="s">
        <v>48</v>
      </c>
      <c r="B46" s="236">
        <f>VLOOKUP($A46,'正式表(总表)'!$A$7:$E$60,2,0)</f>
        <v>3907</v>
      </c>
      <c r="C46" s="236">
        <f>VLOOKUP($A46,'正式表(总表)'!$A$7:$E$60,3,0)</f>
        <v>1144</v>
      </c>
      <c r="D46" s="236">
        <f>VLOOKUP($A46,'正式表(总表)'!$A$7:$E$60,4,0)</f>
        <v>1011</v>
      </c>
      <c r="E46" s="236">
        <f>VLOOKUP($A46,'正式表(总表)'!$A$7:$E$60,5,0)</f>
        <v>1752</v>
      </c>
    </row>
    <row r="47" ht="25" customHeight="true" spans="1:5">
      <c r="A47" s="238" t="s">
        <v>49</v>
      </c>
      <c r="B47" s="236">
        <f>VLOOKUP($A47,'正式表(总表)'!$A$7:$E$60,2,0)</f>
        <v>2827</v>
      </c>
      <c r="C47" s="236">
        <f>VLOOKUP($A47,'正式表(总表)'!$A$7:$E$60,3,0)</f>
        <v>2288</v>
      </c>
      <c r="D47" s="236">
        <f>VLOOKUP($A47,'正式表(总表)'!$A$7:$E$60,4,0)</f>
        <v>0</v>
      </c>
      <c r="E47" s="236">
        <f>VLOOKUP($A47,'正式表(总表)'!$A$7:$E$60,5,0)</f>
        <v>539</v>
      </c>
    </row>
    <row r="48" ht="25" customHeight="true" spans="1:5">
      <c r="A48" s="238" t="s">
        <v>50</v>
      </c>
      <c r="B48" s="236">
        <f>VLOOKUP($A48,'正式表(总表)'!$A$7:$E$60,2,0)</f>
        <v>1580</v>
      </c>
      <c r="C48" s="236">
        <f>VLOOKUP($A48,'正式表(总表)'!$A$7:$E$60,3,0)</f>
        <v>972</v>
      </c>
      <c r="D48" s="236">
        <f>VLOOKUP($A48,'正式表(总表)'!$A$7:$E$60,4,0)</f>
        <v>20</v>
      </c>
      <c r="E48" s="236">
        <f>VLOOKUP($A48,'正式表(总表)'!$A$7:$E$60,5,0)</f>
        <v>588</v>
      </c>
    </row>
    <row r="49" ht="25" customHeight="true" spans="1:5">
      <c r="A49" s="238" t="s">
        <v>51</v>
      </c>
      <c r="B49" s="236">
        <f>VLOOKUP($A49,'正式表(总表)'!$A$7:$E$60,2,0)</f>
        <v>1052</v>
      </c>
      <c r="C49" s="236">
        <f>VLOOKUP($A49,'正式表(总表)'!$A$7:$E$60,3,0)</f>
        <v>200</v>
      </c>
      <c r="D49" s="236">
        <f>VLOOKUP($A49,'正式表(总表)'!$A$7:$E$60,4,0)</f>
        <v>337</v>
      </c>
      <c r="E49" s="236">
        <f>VLOOKUP($A49,'正式表(总表)'!$A$7:$E$60,5,0)</f>
        <v>515</v>
      </c>
    </row>
    <row r="50" ht="25" customHeight="true" spans="1:5">
      <c r="A50" s="238" t="s">
        <v>52</v>
      </c>
      <c r="B50" s="236">
        <f>VLOOKUP($A50,'正式表(总表)'!$A$7:$E$60,2,0)</f>
        <v>1473</v>
      </c>
      <c r="C50" s="236">
        <f>VLOOKUP($A50,'正式表(总表)'!$A$7:$E$60,3,0)</f>
        <v>458</v>
      </c>
      <c r="D50" s="236">
        <f>VLOOKUP($A50,'正式表(总表)'!$A$7:$E$60,4,0)</f>
        <v>1015</v>
      </c>
      <c r="E50" s="236">
        <f>VLOOKUP($A50,'正式表(总表)'!$A$7:$E$60,5,0)</f>
        <v>0</v>
      </c>
    </row>
    <row r="51" ht="25" customHeight="true" spans="1:5">
      <c r="A51" s="240" t="s">
        <v>53</v>
      </c>
      <c r="B51" s="236">
        <f>VLOOKUP($A51,'正式表(总表)'!$A$7:$E$60,2,0)</f>
        <v>15663</v>
      </c>
      <c r="C51" s="236">
        <f>VLOOKUP($A51,'正式表(总表)'!$A$7:$E$60,3,0)</f>
        <v>3753</v>
      </c>
      <c r="D51" s="236">
        <f>VLOOKUP($A51,'正式表(总表)'!$A$7:$E$60,4,0)</f>
        <v>590</v>
      </c>
      <c r="E51" s="236">
        <f>VLOOKUP($A51,'正式表(总表)'!$A$7:$E$60,5,0)</f>
        <v>11320</v>
      </c>
    </row>
    <row r="52" ht="25" customHeight="true" spans="1:5">
      <c r="A52" s="237" t="s">
        <v>54</v>
      </c>
      <c r="B52" s="236">
        <f>VLOOKUP($A52,'正式表(总表)'!$A$7:$E$60,2,0)</f>
        <v>6907</v>
      </c>
      <c r="C52" s="236">
        <f>VLOOKUP($A52,'正式表(总表)'!$A$7:$E$60,3,0)</f>
        <v>858</v>
      </c>
      <c r="D52" s="236">
        <f>VLOOKUP($A52,'正式表(总表)'!$A$7:$E$60,4,0)</f>
        <v>179</v>
      </c>
      <c r="E52" s="236">
        <f>VLOOKUP($A52,'正式表(总表)'!$A$7:$E$60,5,0)</f>
        <v>5870</v>
      </c>
    </row>
    <row r="53" ht="25" customHeight="true" spans="1:5">
      <c r="A53" s="237" t="s">
        <v>55</v>
      </c>
      <c r="B53" s="236">
        <f>VLOOKUP($A53,'正式表(总表)'!$A$7:$E$60,2,0)</f>
        <v>1095</v>
      </c>
      <c r="C53" s="236">
        <f>VLOOKUP($A53,'正式表(总表)'!$A$7:$E$60,3,0)</f>
        <v>572</v>
      </c>
      <c r="D53" s="236">
        <f>VLOOKUP($A53,'正式表(总表)'!$A$7:$E$60,4,0)</f>
        <v>0</v>
      </c>
      <c r="E53" s="236">
        <f>VLOOKUP($A53,'正式表(总表)'!$A$7:$E$60,5,0)</f>
        <v>523</v>
      </c>
    </row>
    <row r="54" ht="25" customHeight="true" spans="1:5">
      <c r="A54" s="237" t="s">
        <v>56</v>
      </c>
      <c r="B54" s="236">
        <f>VLOOKUP($A54,'正式表(总表)'!$A$7:$E$60,2,0)</f>
        <v>553</v>
      </c>
      <c r="C54" s="236">
        <f>VLOOKUP($A54,'正式表(总表)'!$A$7:$E$60,3,0)</f>
        <v>315</v>
      </c>
      <c r="D54" s="236">
        <f>VLOOKUP($A54,'正式表(总表)'!$A$7:$E$60,4,0)</f>
        <v>238</v>
      </c>
      <c r="E54" s="236">
        <f>VLOOKUP($A54,'正式表(总表)'!$A$7:$E$60,5,0)</f>
        <v>0</v>
      </c>
    </row>
    <row r="55" ht="25" customHeight="true" spans="1:5">
      <c r="A55" s="237" t="s">
        <v>57</v>
      </c>
      <c r="B55" s="236">
        <f>VLOOKUP($A55,'正式表(总表)'!$A$7:$E$60,2,0)</f>
        <v>1439</v>
      </c>
      <c r="C55" s="236">
        <f>VLOOKUP($A55,'正式表(总表)'!$A$7:$E$60,3,0)</f>
        <v>515</v>
      </c>
      <c r="D55" s="236">
        <f>VLOOKUP($A55,'正式表(总表)'!$A$7:$E$60,4,0)</f>
        <v>0</v>
      </c>
      <c r="E55" s="236">
        <f>VLOOKUP($A55,'正式表(总表)'!$A$7:$E$60,5,0)</f>
        <v>924</v>
      </c>
    </row>
    <row r="56" ht="25" customHeight="true" spans="1:5">
      <c r="A56" s="237" t="s">
        <v>58</v>
      </c>
      <c r="B56" s="236">
        <f>VLOOKUP($A56,'正式表(总表)'!$A$7:$E$60,2,0)</f>
        <v>641</v>
      </c>
      <c r="C56" s="236">
        <f>VLOOKUP($A56,'正式表(总表)'!$A$7:$E$60,3,0)</f>
        <v>515</v>
      </c>
      <c r="D56" s="236">
        <f>VLOOKUP($A56,'正式表(总表)'!$A$7:$E$60,4,0)</f>
        <v>126</v>
      </c>
      <c r="E56" s="236">
        <f>VLOOKUP($A56,'正式表(总表)'!$A$7:$E$60,5,0)</f>
        <v>0</v>
      </c>
    </row>
    <row r="57" ht="25" customHeight="true" spans="1:5">
      <c r="A57" s="237" t="s">
        <v>59</v>
      </c>
      <c r="B57" s="236">
        <f>VLOOKUP($A57,'正式表(总表)'!$A$7:$E$60,2,0)</f>
        <v>838</v>
      </c>
      <c r="C57" s="236">
        <f>VLOOKUP($A57,'正式表(总表)'!$A$7:$E$60,3,0)</f>
        <v>286</v>
      </c>
      <c r="D57" s="236">
        <f>VLOOKUP($A57,'正式表(总表)'!$A$7:$E$60,4,0)</f>
        <v>34</v>
      </c>
      <c r="E57" s="236">
        <f>VLOOKUP($A57,'正式表(总表)'!$A$7:$E$60,5,0)</f>
        <v>518</v>
      </c>
    </row>
    <row r="58" ht="25" customHeight="true" spans="1:5">
      <c r="A58" s="237" t="s">
        <v>60</v>
      </c>
      <c r="B58" s="236">
        <f>VLOOKUP($A58,'正式表(总表)'!$A$7:$E$60,2,0)</f>
        <v>1464</v>
      </c>
      <c r="C58" s="236">
        <f>VLOOKUP($A58,'正式表(总表)'!$A$7:$E$60,3,0)</f>
        <v>177</v>
      </c>
      <c r="D58" s="236">
        <f>VLOOKUP($A58,'正式表(总表)'!$A$7:$E$60,4,0)</f>
        <v>0</v>
      </c>
      <c r="E58" s="236">
        <f>VLOOKUP($A58,'正式表(总表)'!$A$7:$E$60,5,0)</f>
        <v>1287</v>
      </c>
    </row>
    <row r="59" ht="25" customHeight="true" spans="1:5">
      <c r="A59" s="237" t="s">
        <v>61</v>
      </c>
      <c r="B59" s="236">
        <f>VLOOKUP($A59,'正式表(总表)'!$A$7:$E$60,2,0)</f>
        <v>2726</v>
      </c>
      <c r="C59" s="236">
        <f>VLOOKUP($A59,'正式表(总表)'!$A$7:$E$60,3,0)</f>
        <v>515</v>
      </c>
      <c r="D59" s="236">
        <f>VLOOKUP($A59,'正式表(总表)'!$A$7:$E$60,4,0)</f>
        <v>13</v>
      </c>
      <c r="E59" s="236">
        <f>VLOOKUP($A59,'正式表(总表)'!$A$7:$E$60,5,0)</f>
        <v>2198</v>
      </c>
    </row>
    <row r="60" ht="25" customHeight="true" spans="1:5">
      <c r="A60" s="241" t="s">
        <v>62</v>
      </c>
      <c r="B60" s="236">
        <f>VLOOKUP($A60,'正式表(总表)'!$A$7:$E$60,2,0)</f>
        <v>109</v>
      </c>
      <c r="C60" s="236">
        <f>VLOOKUP($A60,'正式表(总表)'!$A$7:$E$60,3,0)</f>
        <v>109</v>
      </c>
      <c r="D60" s="236">
        <f>VLOOKUP($A60,'正式表(总表)'!$A$7:$E$60,4,0)</f>
        <v>0</v>
      </c>
      <c r="E60" s="236">
        <f>VLOOKUP($A60,'正式表(总表)'!$A$7:$E$60,5,0)</f>
        <v>0</v>
      </c>
    </row>
  </sheetData>
  <mergeCells count="6">
    <mergeCell ref="A2:E2"/>
    <mergeCell ref="A4:A5"/>
    <mergeCell ref="B4:B5"/>
    <mergeCell ref="C4:C5"/>
    <mergeCell ref="D4:D5"/>
    <mergeCell ref="E4:E5"/>
  </mergeCells>
  <printOptions horizontalCentered="true"/>
  <pageMargins left="0.502777777777778" right="0.502777777777778" top="0.357638888888889" bottom="0.160416666666667" header="0.101388888888889" footer="0.101388888888889"/>
  <pageSetup paperSize="9" orientation="portrait" horizontalDpi="600"/>
  <headerFooter/>
  <rowBreaks count="40" manualBreakCount="40">
    <brk id="10" max="16383" man="1"/>
    <brk id="11" max="16383" man="1"/>
    <brk id="12" max="16383" man="1"/>
    <brk id="13" max="16383" man="1"/>
    <brk id="14" max="16383" man="1"/>
    <brk id="15" max="16383" man="1"/>
    <brk id="16" max="16383" man="1"/>
    <brk id="17" max="16383" man="1"/>
    <brk id="18" max="16383" man="1"/>
    <brk id="19" max="16383" man="1"/>
    <brk id="20" max="16383" man="1"/>
    <brk id="21" max="16383" man="1"/>
    <brk id="22" max="16383" man="1"/>
    <brk id="23" max="16383" man="1"/>
    <brk id="24" max="16383" man="1"/>
    <brk id="25" max="16383" man="1"/>
    <brk id="26" max="16383" man="1"/>
    <brk id="27" max="16383" man="1"/>
    <brk id="28" max="16383" man="1"/>
    <brk id="29" max="16383" man="1"/>
    <brk id="30" max="16383" man="1"/>
    <brk id="31" max="16383" man="1"/>
    <brk id="32" max="16383" man="1"/>
    <brk id="33" max="16383" man="1"/>
    <brk id="36" max="16383" man="1"/>
    <brk id="37" max="16383" man="1"/>
    <brk id="38" max="16383" man="1"/>
    <brk id="39" max="16383" man="1"/>
    <brk id="40" max="16383" man="1"/>
    <brk id="41" max="16383" man="1"/>
    <brk id="42" max="16383" man="1"/>
    <brk id="43" max="16383" man="1"/>
    <brk id="44" max="16383" man="1"/>
    <brk id="45" max="16383" man="1"/>
    <brk id="46" max="16383" man="1"/>
    <brk id="47" max="16383" man="1"/>
    <brk id="48" max="16383" man="1"/>
    <brk id="49" max="16383" man="1"/>
    <brk id="50" max="16383" man="1"/>
    <brk id="5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J61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/>
  <cols>
    <col min="1" max="1" width="19.625" customWidth="true"/>
    <col min="2" max="2" width="11.5" customWidth="true"/>
    <col min="3" max="3" width="12.75" hidden="true" customWidth="true"/>
    <col min="4" max="4" width="12.625" hidden="true" customWidth="true"/>
    <col min="5" max="5" width="11.375" hidden="true" customWidth="true"/>
    <col min="6" max="6" width="11.25" customWidth="true"/>
    <col min="7" max="7" width="9" hidden="true" customWidth="true"/>
    <col min="8" max="8" width="12.375" hidden="true" customWidth="true"/>
    <col min="9" max="15" width="12.875" hidden="true" customWidth="true"/>
    <col min="16" max="16" width="11.625"/>
    <col min="17" max="18" width="11.625" hidden="true" customWidth="true"/>
    <col min="19" max="19" width="10.75" hidden="true" customWidth="true"/>
    <col min="20" max="20" width="10.5" customWidth="true"/>
    <col min="21" max="21" width="14.125"/>
    <col min="23" max="23" width="12.625"/>
    <col min="24" max="24" width="12" customWidth="true"/>
    <col min="26" max="26" width="12.625"/>
    <col min="27" max="27" width="11.625"/>
    <col min="29" max="29" width="12.625"/>
    <col min="30" max="30" width="9.75" customWidth="true"/>
    <col min="32" max="32" width="12.625"/>
    <col min="33" max="34" width="9" hidden="true" customWidth="true"/>
  </cols>
  <sheetData>
    <row r="1" s="1" customFormat="true" ht="54" customHeight="true" spans="1:35">
      <c r="A1" s="178" t="s">
        <v>63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</row>
    <row r="2" s="1" customFormat="true" ht="33" customHeight="true" spans="1: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230"/>
      <c r="AF2" s="231" t="s">
        <v>2</v>
      </c>
      <c r="AG2" s="231"/>
      <c r="AH2" s="231"/>
      <c r="AI2" s="231"/>
    </row>
    <row r="3" ht="25" customHeight="true" spans="1:36">
      <c r="A3" s="179" t="s">
        <v>3</v>
      </c>
      <c r="B3" s="180" t="s">
        <v>64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213"/>
      <c r="P3" s="179" t="s">
        <v>65</v>
      </c>
      <c r="Q3" s="179"/>
      <c r="R3" s="179"/>
      <c r="S3" s="179"/>
      <c r="T3" s="179"/>
      <c r="U3" s="179" t="s">
        <v>7</v>
      </c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 t="s">
        <v>66</v>
      </c>
    </row>
    <row r="4" ht="25" customHeight="true" spans="1:36">
      <c r="A4" s="179"/>
      <c r="B4" s="182" t="s">
        <v>67</v>
      </c>
      <c r="C4" s="183"/>
      <c r="D4" s="183"/>
      <c r="E4" s="183"/>
      <c r="F4" s="207"/>
      <c r="G4" s="180" t="s">
        <v>68</v>
      </c>
      <c r="H4" s="181"/>
      <c r="I4" s="181"/>
      <c r="J4" s="181"/>
      <c r="K4" s="181"/>
      <c r="L4" s="181"/>
      <c r="M4" s="181"/>
      <c r="N4" s="181"/>
      <c r="O4" s="213"/>
      <c r="P4" s="179"/>
      <c r="Q4" s="179"/>
      <c r="R4" s="179"/>
      <c r="S4" s="179"/>
      <c r="T4" s="179"/>
      <c r="U4" s="210" t="s">
        <v>69</v>
      </c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2"/>
      <c r="AG4" s="210" t="s">
        <v>70</v>
      </c>
      <c r="AH4" s="211"/>
      <c r="AI4" s="212"/>
      <c r="AJ4" s="179"/>
    </row>
    <row r="5" ht="25" customHeight="true" spans="1:36">
      <c r="A5" s="179"/>
      <c r="B5" s="184"/>
      <c r="C5" s="185"/>
      <c r="D5" s="185"/>
      <c r="E5" s="185"/>
      <c r="F5" s="208"/>
      <c r="G5" s="179" t="s">
        <v>71</v>
      </c>
      <c r="H5" s="179"/>
      <c r="I5" s="179"/>
      <c r="J5" s="210" t="s">
        <v>72</v>
      </c>
      <c r="K5" s="211"/>
      <c r="L5" s="212"/>
      <c r="M5" s="214" t="s">
        <v>73</v>
      </c>
      <c r="N5" s="215" t="s">
        <v>74</v>
      </c>
      <c r="O5" s="215" t="s">
        <v>75</v>
      </c>
      <c r="P5" s="216" t="s">
        <v>76</v>
      </c>
      <c r="Q5" s="218" t="s">
        <v>77</v>
      </c>
      <c r="R5" s="218" t="s">
        <v>70</v>
      </c>
      <c r="S5" s="219" t="s">
        <v>74</v>
      </c>
      <c r="T5" s="207" t="s">
        <v>75</v>
      </c>
      <c r="U5" s="221" t="s">
        <v>78</v>
      </c>
      <c r="V5" s="221"/>
      <c r="W5" s="222"/>
      <c r="X5" s="223" t="s">
        <v>79</v>
      </c>
      <c r="Y5" s="228"/>
      <c r="Z5" s="229"/>
      <c r="AA5" s="223" t="s">
        <v>80</v>
      </c>
      <c r="AB5" s="228"/>
      <c r="AC5" s="229"/>
      <c r="AD5" s="223" t="s">
        <v>81</v>
      </c>
      <c r="AE5" s="228"/>
      <c r="AF5" s="229"/>
      <c r="AG5" s="179" t="s">
        <v>82</v>
      </c>
      <c r="AH5" s="179" t="s">
        <v>74</v>
      </c>
      <c r="AI5" s="179" t="s">
        <v>75</v>
      </c>
      <c r="AJ5" s="179"/>
    </row>
    <row r="6" ht="25" customHeight="true" spans="1:36">
      <c r="A6" s="179"/>
      <c r="B6" s="186" t="s">
        <v>76</v>
      </c>
      <c r="C6" s="187" t="s">
        <v>77</v>
      </c>
      <c r="D6" s="187" t="s">
        <v>70</v>
      </c>
      <c r="E6" s="187" t="s">
        <v>74</v>
      </c>
      <c r="F6" s="186" t="s">
        <v>75</v>
      </c>
      <c r="G6" s="186" t="s">
        <v>76</v>
      </c>
      <c r="H6" s="187" t="s">
        <v>77</v>
      </c>
      <c r="I6" s="186" t="s">
        <v>70</v>
      </c>
      <c r="J6" s="186" t="s">
        <v>76</v>
      </c>
      <c r="K6" s="187" t="s">
        <v>77</v>
      </c>
      <c r="L6" s="186" t="s">
        <v>70</v>
      </c>
      <c r="M6" s="179"/>
      <c r="N6" s="217"/>
      <c r="O6" s="217"/>
      <c r="P6" s="186"/>
      <c r="Q6" s="187"/>
      <c r="R6" s="187"/>
      <c r="S6" s="220"/>
      <c r="T6" s="208"/>
      <c r="U6" s="221" t="s">
        <v>76</v>
      </c>
      <c r="V6" s="221" t="s">
        <v>83</v>
      </c>
      <c r="W6" s="221" t="s">
        <v>70</v>
      </c>
      <c r="X6" s="221" t="s">
        <v>76</v>
      </c>
      <c r="Y6" s="221" t="s">
        <v>83</v>
      </c>
      <c r="Z6" s="221" t="s">
        <v>70</v>
      </c>
      <c r="AA6" s="221" t="s">
        <v>76</v>
      </c>
      <c r="AB6" s="221" t="s">
        <v>83</v>
      </c>
      <c r="AC6" s="221" t="s">
        <v>70</v>
      </c>
      <c r="AD6" s="221" t="s">
        <v>76</v>
      </c>
      <c r="AE6" s="221" t="s">
        <v>83</v>
      </c>
      <c r="AF6" s="221" t="s">
        <v>70</v>
      </c>
      <c r="AG6" s="232">
        <v>82121</v>
      </c>
      <c r="AH6" s="232"/>
      <c r="AI6" s="233"/>
      <c r="AJ6" s="179"/>
    </row>
    <row r="7" ht="25" customHeight="true" spans="1:36">
      <c r="A7" s="188" t="s">
        <v>8</v>
      </c>
      <c r="B7" s="189">
        <f>B8+SUM(B12:B34)+B35+SUM(B38:B51)+B52+B61</f>
        <v>75013</v>
      </c>
      <c r="C7" s="190">
        <v>42905</v>
      </c>
      <c r="D7" s="191">
        <f>D8+SUM(D12:D34)+D35+SUM(D38:D51)+D52+D61</f>
        <v>42905</v>
      </c>
      <c r="E7" s="191">
        <f>E8+SUM(E12:E34)+E35+SUM(E38:E51)+E52+E61</f>
        <v>42907</v>
      </c>
      <c r="F7" s="209">
        <f>F8+SUM(F12:F34)+F35+SUM(F38:F51)+F52+F61</f>
        <v>42905</v>
      </c>
      <c r="G7" s="209">
        <f>G8+SUM(G12:G34)+G35+SUM(G38:G51)+G52+G61</f>
        <v>0</v>
      </c>
      <c r="H7" s="191">
        <v>0</v>
      </c>
      <c r="I7" s="209" t="e">
        <f>I8+SUM(I12:I34)+I35+SUM(I38:I51)+I52+I61</f>
        <v>#DIV/0!</v>
      </c>
      <c r="J7" s="209">
        <f>J8+SUM(J12:J34)+J35+SUM(J38:J51)+J52+J61</f>
        <v>0</v>
      </c>
      <c r="K7" s="191">
        <v>0</v>
      </c>
      <c r="L7" s="209" t="e">
        <f>L8+SUM(L12:L34)+L35+SUM(L38:L51)+L52+L61</f>
        <v>#DIV/0!</v>
      </c>
      <c r="M7" s="209" t="e">
        <f>M8+SUM(M12:M34)+M35+SUM(M38:M51)+M52+M61</f>
        <v>#DIV/0!</v>
      </c>
      <c r="N7" s="209" t="e">
        <f>N8+SUM(N12:N34)+N35+SUM(N38:N51)+N52+N61</f>
        <v>#DIV/0!</v>
      </c>
      <c r="O7" s="209" t="e">
        <f>O8+SUM(O12:O34)+O35+SUM(O38:O51)+O52+O61</f>
        <v>#DIV/0!</v>
      </c>
      <c r="P7" s="189">
        <f>P8+SUM(P12:P34)+P35+SUM(P38:P51)+P52+P61</f>
        <v>22376</v>
      </c>
      <c r="Q7" s="190">
        <v>15088</v>
      </c>
      <c r="R7" s="190">
        <f>R8+SUM(R12:R34)+R35+SUM(R38:R51)+R52+R61</f>
        <v>15088</v>
      </c>
      <c r="S7" s="191">
        <f>S8+SUM(S12:S34)+S35+SUM(S38:S51)+S52+S61</f>
        <v>15088</v>
      </c>
      <c r="T7" s="209">
        <f>T8+SUM(T12:T34)+T35+SUM(T38:T51)+T52+T61</f>
        <v>15088</v>
      </c>
      <c r="U7" s="209">
        <f>U8+SUM(U12:U34)+U35+SUM(U38:U51)+U52+U61</f>
        <v>1667.43</v>
      </c>
      <c r="V7" s="209"/>
      <c r="W7" s="209">
        <f t="shared" ref="W7:AA7" si="0">W8+SUM(W12:W34)+W35+SUM(W38:W51)+W52+W61</f>
        <v>32848.4</v>
      </c>
      <c r="X7" s="189">
        <f t="shared" si="0"/>
        <v>196644</v>
      </c>
      <c r="Y7" s="209"/>
      <c r="Z7" s="209">
        <f t="shared" si="0"/>
        <v>32848.4</v>
      </c>
      <c r="AA7" s="189">
        <f t="shared" si="0"/>
        <v>3603</v>
      </c>
      <c r="AB7" s="209"/>
      <c r="AC7" s="209">
        <f t="shared" ref="AC7:AJ7" si="1">AC8+SUM(AC12:AC34)+AC35+SUM(AC38:AC51)+AC52+AC61</f>
        <v>8212.1</v>
      </c>
      <c r="AD7" s="189">
        <f t="shared" si="1"/>
        <v>1142</v>
      </c>
      <c r="AE7" s="209"/>
      <c r="AF7" s="209">
        <f t="shared" si="1"/>
        <v>8212.1</v>
      </c>
      <c r="AG7" s="191">
        <f t="shared" si="1"/>
        <v>82121</v>
      </c>
      <c r="AH7" s="191">
        <f t="shared" si="1"/>
        <v>82122</v>
      </c>
      <c r="AI7" s="209">
        <f t="shared" si="1"/>
        <v>82121</v>
      </c>
      <c r="AJ7" s="209">
        <f t="shared" si="1"/>
        <v>140114</v>
      </c>
    </row>
    <row r="8" ht="25" customHeight="true" spans="1:36">
      <c r="A8" s="192" t="s">
        <v>9</v>
      </c>
      <c r="B8" s="193">
        <f>SUM(B9:B11)</f>
        <v>7000</v>
      </c>
      <c r="C8" s="194">
        <f>SUM(C9:C11)</f>
        <v>4003.77267940224</v>
      </c>
      <c r="D8" s="194">
        <f>SUM(D9:D11)</f>
        <v>4003.77267940224</v>
      </c>
      <c r="E8" s="194">
        <f>SUM(E9:E11)</f>
        <v>4004</v>
      </c>
      <c r="F8" s="193">
        <f>SUM(F9:F11)</f>
        <v>4004</v>
      </c>
      <c r="G8" s="193">
        <f t="shared" ref="G8:U8" si="2">SUM(G9:G11)</f>
        <v>0</v>
      </c>
      <c r="H8" s="194" t="e">
        <f t="shared" si="2"/>
        <v>#DIV/0!</v>
      </c>
      <c r="I8" s="193" t="e">
        <f t="shared" si="2"/>
        <v>#DIV/0!</v>
      </c>
      <c r="J8" s="193">
        <f t="shared" si="2"/>
        <v>0</v>
      </c>
      <c r="K8" s="194" t="e">
        <f t="shared" si="2"/>
        <v>#DIV/0!</v>
      </c>
      <c r="L8" s="193" t="e">
        <f t="shared" si="2"/>
        <v>#DIV/0!</v>
      </c>
      <c r="M8" s="193" t="e">
        <f t="shared" si="2"/>
        <v>#DIV/0!</v>
      </c>
      <c r="N8" s="193" t="e">
        <f t="shared" si="2"/>
        <v>#DIV/0!</v>
      </c>
      <c r="O8" s="193" t="e">
        <f t="shared" si="2"/>
        <v>#DIV/0!</v>
      </c>
      <c r="P8" s="193">
        <f t="shared" si="2"/>
        <v>5749</v>
      </c>
      <c r="Q8" s="194">
        <f t="shared" si="2"/>
        <v>3876.51555237755</v>
      </c>
      <c r="R8" s="194">
        <f t="shared" si="2"/>
        <v>3876.51555237755</v>
      </c>
      <c r="S8" s="194">
        <f t="shared" si="2"/>
        <v>3877</v>
      </c>
      <c r="T8" s="193">
        <f t="shared" si="2"/>
        <v>3877</v>
      </c>
      <c r="U8" s="193">
        <f t="shared" si="2"/>
        <v>518.13</v>
      </c>
      <c r="V8" s="224">
        <v>0.4</v>
      </c>
      <c r="W8" s="193">
        <f t="shared" ref="W8:AA8" si="3">SUM(W9:W11)</f>
        <v>10207.1700113348</v>
      </c>
      <c r="X8" s="193">
        <f t="shared" si="3"/>
        <v>58599</v>
      </c>
      <c r="Y8" s="224">
        <v>0.4</v>
      </c>
      <c r="Z8" s="193">
        <f t="shared" si="3"/>
        <v>9788.67085494599</v>
      </c>
      <c r="AA8" s="193">
        <f t="shared" si="3"/>
        <v>948</v>
      </c>
      <c r="AB8" s="224">
        <v>0.1</v>
      </c>
      <c r="AC8" s="193">
        <f t="shared" ref="AC8:AJ8" si="4">SUM(AC9:AC11)</f>
        <v>2160.7190674438</v>
      </c>
      <c r="AD8" s="193">
        <f t="shared" si="4"/>
        <v>139</v>
      </c>
      <c r="AE8" s="224">
        <v>0.1</v>
      </c>
      <c r="AF8" s="193">
        <f t="shared" si="4"/>
        <v>999.546322241681</v>
      </c>
      <c r="AG8" s="194">
        <f t="shared" si="4"/>
        <v>23156.1062559663</v>
      </c>
      <c r="AH8" s="194">
        <f t="shared" si="4"/>
        <v>23156</v>
      </c>
      <c r="AI8" s="193">
        <f t="shared" si="4"/>
        <v>23156</v>
      </c>
      <c r="AJ8" s="193">
        <f t="shared" si="4"/>
        <v>31037</v>
      </c>
    </row>
    <row r="9" ht="25" customHeight="true" spans="1:36">
      <c r="A9" s="195" t="s">
        <v>10</v>
      </c>
      <c r="B9" s="196">
        <v>3760</v>
      </c>
      <c r="C9" s="197">
        <f t="shared" ref="C9:C34" si="5">B9/$B$7*$C$7</f>
        <v>2150.59789636463</v>
      </c>
      <c r="D9" s="198">
        <f t="shared" ref="D9:D34" si="6">C9</f>
        <v>2150.59789636463</v>
      </c>
      <c r="E9" s="198">
        <f>ROUND(D9,0)</f>
        <v>2151</v>
      </c>
      <c r="F9" s="179">
        <f>E9</f>
        <v>2151</v>
      </c>
      <c r="G9" s="196"/>
      <c r="H9" s="198" t="e">
        <f>G9/$G$7*$H$7</f>
        <v>#DIV/0!</v>
      </c>
      <c r="I9" s="179" t="e">
        <f>H9</f>
        <v>#DIV/0!</v>
      </c>
      <c r="J9" s="179"/>
      <c r="K9" s="198" t="e">
        <f>J9/$J$7*$K$7</f>
        <v>#DIV/0!</v>
      </c>
      <c r="L9" s="179" t="e">
        <f>K9</f>
        <v>#DIV/0!</v>
      </c>
      <c r="M9" s="179" t="e">
        <f>I9+L9</f>
        <v>#DIV/0!</v>
      </c>
      <c r="N9" s="179" t="e">
        <f>ROUND(M9,0)</f>
        <v>#DIV/0!</v>
      </c>
      <c r="O9" s="179" t="e">
        <f>N9</f>
        <v>#DIV/0!</v>
      </c>
      <c r="P9" s="196">
        <v>5749</v>
      </c>
      <c r="Q9" s="201">
        <f t="shared" ref="Q9:Q34" si="7">P9/$P$7*$Q$7</f>
        <v>3876.51555237755</v>
      </c>
      <c r="R9" s="201">
        <f t="shared" ref="R9:R34" si="8">Q9</f>
        <v>3876.51555237755</v>
      </c>
      <c r="S9" s="198">
        <f>ROUND(R9,0)</f>
        <v>3877</v>
      </c>
      <c r="T9" s="179">
        <f t="shared" ref="T9:T34" si="9">S9</f>
        <v>3877</v>
      </c>
      <c r="U9" s="196">
        <v>457.08</v>
      </c>
      <c r="V9" s="225">
        <v>0.4</v>
      </c>
      <c r="W9" s="179">
        <f t="shared" ref="W9:W34" si="10">U9/$U$7*$AG$6*V9</f>
        <v>9004.48394955111</v>
      </c>
      <c r="X9" s="196">
        <v>51193</v>
      </c>
      <c r="Y9" s="225">
        <v>0.4</v>
      </c>
      <c r="Z9" s="179">
        <f t="shared" ref="Z9:Z34" si="11">X9/$X$7*$AG$6*Y9</f>
        <v>8551.53547120685</v>
      </c>
      <c r="AA9" s="196">
        <v>803</v>
      </c>
      <c r="AB9" s="225">
        <v>0.1</v>
      </c>
      <c r="AC9" s="179">
        <f t="shared" ref="AC9:AC34" si="12">AA9/$AA$7*$AG$6*AB9</f>
        <v>1830.22933666389</v>
      </c>
      <c r="AD9" s="196">
        <v>119</v>
      </c>
      <c r="AE9" s="225">
        <v>0.1</v>
      </c>
      <c r="AF9" s="179">
        <f t="shared" ref="AF9:AF34" si="13">AD9/$AD$7*$AG$6*AE9</f>
        <v>855.726707530648</v>
      </c>
      <c r="AG9" s="232">
        <f t="shared" ref="AG9:AG34" si="14">W9+Z9+AC9+AF9</f>
        <v>20241.9754649525</v>
      </c>
      <c r="AH9" s="232">
        <f>ROUND(AG9,0)</f>
        <v>20242</v>
      </c>
      <c r="AI9" s="233">
        <f t="shared" ref="AI9:AI34" si="15">AH9</f>
        <v>20242</v>
      </c>
      <c r="AJ9" s="233">
        <f>F9+T9+AI9</f>
        <v>26270</v>
      </c>
    </row>
    <row r="10" ht="25" customHeight="true" spans="1:36">
      <c r="A10" s="195" t="s">
        <v>11</v>
      </c>
      <c r="B10" s="196">
        <v>1740</v>
      </c>
      <c r="C10" s="197">
        <f t="shared" si="5"/>
        <v>995.22349459427</v>
      </c>
      <c r="D10" s="198">
        <f t="shared" si="6"/>
        <v>995.22349459427</v>
      </c>
      <c r="E10" s="198">
        <f t="shared" ref="E10:E34" si="16">ROUND(D10,0)</f>
        <v>995</v>
      </c>
      <c r="F10" s="179">
        <f t="shared" ref="F10:F34" si="17">E10</f>
        <v>995</v>
      </c>
      <c r="G10" s="196"/>
      <c r="H10" s="198" t="e">
        <f t="shared" ref="H10:H34" si="18">G10/$G$7*$H$7</f>
        <v>#DIV/0!</v>
      </c>
      <c r="I10" s="179" t="e">
        <f t="shared" ref="I10:I34" si="19">H10</f>
        <v>#DIV/0!</v>
      </c>
      <c r="J10" s="179"/>
      <c r="K10" s="198" t="e">
        <f t="shared" ref="K10:K34" si="20">J10/$J$7*$K$7</f>
        <v>#DIV/0!</v>
      </c>
      <c r="L10" s="179" t="e">
        <f t="shared" ref="L10:L34" si="21">K10</f>
        <v>#DIV/0!</v>
      </c>
      <c r="M10" s="179" t="e">
        <f t="shared" ref="M10:M34" si="22">I10+L10</f>
        <v>#DIV/0!</v>
      </c>
      <c r="N10" s="179" t="e">
        <f t="shared" ref="N10:N34" si="23">ROUND(M10,0)</f>
        <v>#DIV/0!</v>
      </c>
      <c r="O10" s="179" t="e">
        <f t="shared" ref="O10:O34" si="24">N10</f>
        <v>#DIV/0!</v>
      </c>
      <c r="P10" s="196">
        <v>0</v>
      </c>
      <c r="Q10" s="201">
        <f t="shared" si="7"/>
        <v>0</v>
      </c>
      <c r="R10" s="197">
        <f t="shared" si="8"/>
        <v>0</v>
      </c>
      <c r="S10" s="198">
        <f t="shared" ref="S10:S34" si="25">ROUND(R10,0)</f>
        <v>0</v>
      </c>
      <c r="T10" s="179">
        <f t="shared" si="9"/>
        <v>0</v>
      </c>
      <c r="U10" s="196">
        <v>7.63</v>
      </c>
      <c r="V10" s="225">
        <v>0.4</v>
      </c>
      <c r="W10" s="179">
        <f t="shared" si="10"/>
        <v>150.311132701223</v>
      </c>
      <c r="X10" s="196">
        <v>748</v>
      </c>
      <c r="Y10" s="225">
        <v>0.4</v>
      </c>
      <c r="Z10" s="179">
        <f t="shared" si="11"/>
        <v>124.949671487561</v>
      </c>
      <c r="AA10" s="196">
        <v>15</v>
      </c>
      <c r="AB10" s="225">
        <v>0.1</v>
      </c>
      <c r="AC10" s="179">
        <f t="shared" si="12"/>
        <v>34.1885928393006</v>
      </c>
      <c r="AD10" s="196">
        <v>10</v>
      </c>
      <c r="AE10" s="225">
        <v>0.1</v>
      </c>
      <c r="AF10" s="179">
        <f t="shared" si="13"/>
        <v>71.9098073555166</v>
      </c>
      <c r="AG10" s="232">
        <f t="shared" si="14"/>
        <v>381.359204383601</v>
      </c>
      <c r="AH10" s="232">
        <f t="shared" ref="AH10:AH34" si="26">ROUND(AG10,0)</f>
        <v>381</v>
      </c>
      <c r="AI10" s="233">
        <f t="shared" si="15"/>
        <v>381</v>
      </c>
      <c r="AJ10" s="233">
        <f t="shared" ref="AJ10:AJ34" si="27">F10+T10+AI10</f>
        <v>1376</v>
      </c>
    </row>
    <row r="11" ht="25" customHeight="true" spans="1:36">
      <c r="A11" s="195" t="s">
        <v>12</v>
      </c>
      <c r="B11" s="196">
        <f>IFERROR(VLOOKUP(A11,公租房保障和城市棚户区改造!$A$6:$P$66,16,0),0)</f>
        <v>1500</v>
      </c>
      <c r="C11" s="198">
        <f t="shared" si="5"/>
        <v>857.951288443336</v>
      </c>
      <c r="D11" s="198">
        <f t="shared" si="6"/>
        <v>857.951288443336</v>
      </c>
      <c r="E11" s="198">
        <f t="shared" si="16"/>
        <v>858</v>
      </c>
      <c r="F11" s="179">
        <f t="shared" si="17"/>
        <v>858</v>
      </c>
      <c r="G11" s="196"/>
      <c r="H11" s="198" t="e">
        <f t="shared" si="18"/>
        <v>#DIV/0!</v>
      </c>
      <c r="I11" s="179" t="e">
        <f t="shared" si="19"/>
        <v>#DIV/0!</v>
      </c>
      <c r="J11" s="179"/>
      <c r="K11" s="198" t="e">
        <f t="shared" si="20"/>
        <v>#DIV/0!</v>
      </c>
      <c r="L11" s="179" t="e">
        <f t="shared" si="21"/>
        <v>#DIV/0!</v>
      </c>
      <c r="M11" s="179" t="e">
        <f t="shared" si="22"/>
        <v>#DIV/0!</v>
      </c>
      <c r="N11" s="179" t="e">
        <f t="shared" si="23"/>
        <v>#DIV/0!</v>
      </c>
      <c r="O11" s="179" t="e">
        <f t="shared" si="24"/>
        <v>#DIV/0!</v>
      </c>
      <c r="P11" s="196">
        <f>IFERROR(VLOOKUP("九台区",公租房保障和城市棚户区改造!$A$6:$O$66,2,0),0)</f>
        <v>0</v>
      </c>
      <c r="Q11" s="198">
        <f t="shared" si="7"/>
        <v>0</v>
      </c>
      <c r="R11" s="198">
        <f t="shared" si="8"/>
        <v>0</v>
      </c>
      <c r="S11" s="198">
        <f t="shared" si="25"/>
        <v>0</v>
      </c>
      <c r="T11" s="179">
        <f t="shared" si="9"/>
        <v>0</v>
      </c>
      <c r="U11" s="196">
        <v>53.42</v>
      </c>
      <c r="V11" s="225">
        <v>0.4</v>
      </c>
      <c r="W11" s="179">
        <f t="shared" si="10"/>
        <v>1052.37492908248</v>
      </c>
      <c r="X11" s="196">
        <v>6658</v>
      </c>
      <c r="Y11" s="225">
        <v>0.4</v>
      </c>
      <c r="Z11" s="179">
        <f t="shared" si="11"/>
        <v>1112.18571225158</v>
      </c>
      <c r="AA11" s="196">
        <v>130</v>
      </c>
      <c r="AB11" s="225">
        <v>0.1</v>
      </c>
      <c r="AC11" s="179">
        <f t="shared" si="12"/>
        <v>296.301137940605</v>
      </c>
      <c r="AD11" s="196">
        <v>10</v>
      </c>
      <c r="AE11" s="225">
        <v>0.1</v>
      </c>
      <c r="AF11" s="179">
        <f t="shared" si="13"/>
        <v>71.9098073555166</v>
      </c>
      <c r="AG11" s="232">
        <f t="shared" si="14"/>
        <v>2532.77158663018</v>
      </c>
      <c r="AH11" s="232">
        <f t="shared" si="26"/>
        <v>2533</v>
      </c>
      <c r="AI11" s="233">
        <f t="shared" si="15"/>
        <v>2533</v>
      </c>
      <c r="AJ11" s="233">
        <f t="shared" si="27"/>
        <v>3391</v>
      </c>
    </row>
    <row r="12" ht="25" customHeight="true" spans="1:36">
      <c r="A12" s="199" t="s">
        <v>13</v>
      </c>
      <c r="B12" s="179">
        <f>IFERROR(VLOOKUP(A12,公租房保障和城市棚户区改造!$A$6:$P$66,16,0),0)</f>
        <v>1200</v>
      </c>
      <c r="C12" s="198">
        <f t="shared" si="5"/>
        <v>686.361030754669</v>
      </c>
      <c r="D12" s="198">
        <f t="shared" si="6"/>
        <v>686.361030754669</v>
      </c>
      <c r="E12" s="198">
        <f t="shared" si="16"/>
        <v>686</v>
      </c>
      <c r="F12" s="179">
        <f t="shared" si="17"/>
        <v>686</v>
      </c>
      <c r="G12" s="179"/>
      <c r="H12" s="198" t="e">
        <f t="shared" si="18"/>
        <v>#DIV/0!</v>
      </c>
      <c r="I12" s="179" t="e">
        <f t="shared" si="19"/>
        <v>#DIV/0!</v>
      </c>
      <c r="J12" s="179"/>
      <c r="K12" s="198" t="e">
        <f t="shared" si="20"/>
        <v>#DIV/0!</v>
      </c>
      <c r="L12" s="179" t="e">
        <f t="shared" si="21"/>
        <v>#DIV/0!</v>
      </c>
      <c r="M12" s="179" t="e">
        <f t="shared" si="22"/>
        <v>#DIV/0!</v>
      </c>
      <c r="N12" s="179" t="e">
        <f t="shared" si="23"/>
        <v>#DIV/0!</v>
      </c>
      <c r="O12" s="179" t="e">
        <f t="shared" si="24"/>
        <v>#DIV/0!</v>
      </c>
      <c r="P12" s="179">
        <f>IFERROR(VLOOKUP(A12,公租房保障和城市棚户区改造!$A$6:$O$66,2,0),0)</f>
        <v>1588</v>
      </c>
      <c r="Q12" s="198">
        <f t="shared" si="7"/>
        <v>1070.77869145513</v>
      </c>
      <c r="R12" s="198">
        <f t="shared" si="8"/>
        <v>1070.77869145513</v>
      </c>
      <c r="S12" s="198">
        <f t="shared" si="25"/>
        <v>1071</v>
      </c>
      <c r="T12" s="179">
        <f t="shared" si="9"/>
        <v>1071</v>
      </c>
      <c r="U12" s="179">
        <f>IFERROR(VLOOKUP($A12,老旧小区改造任务!$C$8:$O$74,10,0),0)</f>
        <v>19.66</v>
      </c>
      <c r="V12" s="225">
        <v>0.4</v>
      </c>
      <c r="W12" s="179">
        <f t="shared" si="10"/>
        <v>387.302341927397</v>
      </c>
      <c r="X12" s="179">
        <f>IFERROR(VLOOKUP($A12,老旧小区改造任务!$C$8:$O$74,4,0),0)</f>
        <v>2320</v>
      </c>
      <c r="Y12" s="225">
        <v>0.4</v>
      </c>
      <c r="Z12" s="179">
        <f t="shared" si="11"/>
        <v>387.544435629869</v>
      </c>
      <c r="AA12" s="179">
        <f>IFERROR(VLOOKUP($A12,老旧小区改造任务!$C$8:$O$74,7,0),0)</f>
        <v>36</v>
      </c>
      <c r="AB12" s="225">
        <v>0.1</v>
      </c>
      <c r="AC12" s="179">
        <f t="shared" si="12"/>
        <v>82.0526228143214</v>
      </c>
      <c r="AD12" s="179">
        <f>IFERROR(VLOOKUP($A12,老旧小区改造任务!$C$8:$O$74,13,0),0)</f>
        <v>32</v>
      </c>
      <c r="AE12" s="225">
        <v>0.1</v>
      </c>
      <c r="AF12" s="179">
        <f t="shared" si="13"/>
        <v>230.111383537653</v>
      </c>
      <c r="AG12" s="232">
        <f t="shared" si="14"/>
        <v>1087.01078390924</v>
      </c>
      <c r="AH12" s="232">
        <f t="shared" si="26"/>
        <v>1087</v>
      </c>
      <c r="AI12" s="233">
        <f t="shared" si="15"/>
        <v>1087</v>
      </c>
      <c r="AJ12" s="233">
        <f t="shared" si="27"/>
        <v>2844</v>
      </c>
    </row>
    <row r="13" ht="25" customHeight="true" spans="1:36">
      <c r="A13" s="199" t="s">
        <v>14</v>
      </c>
      <c r="B13" s="179">
        <f>IFERROR(VLOOKUP(A13,公租房保障和城市棚户区改造!$A$6:$P$66,16,0),0)</f>
        <v>330</v>
      </c>
      <c r="C13" s="198">
        <f t="shared" si="5"/>
        <v>188.749283457534</v>
      </c>
      <c r="D13" s="198">
        <f t="shared" si="6"/>
        <v>188.749283457534</v>
      </c>
      <c r="E13" s="198">
        <f t="shared" si="16"/>
        <v>189</v>
      </c>
      <c r="F13" s="179">
        <f t="shared" si="17"/>
        <v>189</v>
      </c>
      <c r="G13" s="179"/>
      <c r="H13" s="198" t="e">
        <f t="shared" si="18"/>
        <v>#DIV/0!</v>
      </c>
      <c r="I13" s="179" t="e">
        <f t="shared" si="19"/>
        <v>#DIV/0!</v>
      </c>
      <c r="J13" s="179"/>
      <c r="K13" s="198" t="e">
        <f t="shared" si="20"/>
        <v>#DIV/0!</v>
      </c>
      <c r="L13" s="179" t="e">
        <f t="shared" si="21"/>
        <v>#DIV/0!</v>
      </c>
      <c r="M13" s="179" t="e">
        <f t="shared" si="22"/>
        <v>#DIV/0!</v>
      </c>
      <c r="N13" s="179" t="e">
        <f t="shared" si="23"/>
        <v>#DIV/0!</v>
      </c>
      <c r="O13" s="179" t="e">
        <f t="shared" si="24"/>
        <v>#DIV/0!</v>
      </c>
      <c r="P13" s="179">
        <f>IFERROR(VLOOKUP(A13,公租房保障和城市棚户区改造!$A$6:$O$66,2,0),0)</f>
        <v>1100</v>
      </c>
      <c r="Q13" s="198">
        <f t="shared" si="7"/>
        <v>741.723274937433</v>
      </c>
      <c r="R13" s="198">
        <f t="shared" si="8"/>
        <v>741.723274937433</v>
      </c>
      <c r="S13" s="198">
        <f t="shared" si="25"/>
        <v>742</v>
      </c>
      <c r="T13" s="179">
        <f t="shared" si="9"/>
        <v>742</v>
      </c>
      <c r="U13" s="179">
        <f>IFERROR(VLOOKUP($A13,老旧小区改造任务!$C$8:$O$74,10,0),0)</f>
        <v>27.32</v>
      </c>
      <c r="V13" s="225">
        <v>0.4</v>
      </c>
      <c r="W13" s="179">
        <f t="shared" si="10"/>
        <v>538.204475150381</v>
      </c>
      <c r="X13" s="179">
        <f>IFERROR(VLOOKUP($A13,老旧小区改造任务!$C$8:$O$74,4,0),0)</f>
        <v>3537</v>
      </c>
      <c r="Y13" s="225">
        <v>0.4</v>
      </c>
      <c r="Z13" s="179">
        <f t="shared" si="11"/>
        <v>590.838219320193</v>
      </c>
      <c r="AA13" s="179">
        <f>IFERROR(VLOOKUP($A13,老旧小区改造任务!$C$8:$O$74,7,0),0)</f>
        <v>56</v>
      </c>
      <c r="AB13" s="225">
        <v>0.1</v>
      </c>
      <c r="AC13" s="179">
        <f t="shared" si="12"/>
        <v>127.637413266722</v>
      </c>
      <c r="AD13" s="179">
        <f>IFERROR(VLOOKUP($A13,老旧小区改造任务!$C$8:$O$74,13,0),0)</f>
        <v>12</v>
      </c>
      <c r="AE13" s="225">
        <v>0.1</v>
      </c>
      <c r="AF13" s="179">
        <f t="shared" si="13"/>
        <v>86.29176882662</v>
      </c>
      <c r="AG13" s="232">
        <f t="shared" si="14"/>
        <v>1342.97187656392</v>
      </c>
      <c r="AH13" s="232">
        <f t="shared" si="26"/>
        <v>1343</v>
      </c>
      <c r="AI13" s="233">
        <f t="shared" si="15"/>
        <v>1343</v>
      </c>
      <c r="AJ13" s="233">
        <f t="shared" si="27"/>
        <v>2274</v>
      </c>
    </row>
    <row r="14" ht="25" customHeight="true" spans="1:36">
      <c r="A14" s="199" t="s">
        <v>15</v>
      </c>
      <c r="B14" s="179">
        <f>IFERROR(VLOOKUP(A14,公租房保障和城市棚户区改造!$A$6:$P$66,16,0),0)</f>
        <v>500</v>
      </c>
      <c r="C14" s="198">
        <f t="shared" si="5"/>
        <v>285.983762814446</v>
      </c>
      <c r="D14" s="198">
        <f t="shared" si="6"/>
        <v>285.983762814446</v>
      </c>
      <c r="E14" s="198">
        <f t="shared" si="16"/>
        <v>286</v>
      </c>
      <c r="F14" s="179">
        <f t="shared" si="17"/>
        <v>286</v>
      </c>
      <c r="G14" s="179"/>
      <c r="H14" s="198" t="e">
        <f t="shared" si="18"/>
        <v>#DIV/0!</v>
      </c>
      <c r="I14" s="179" t="e">
        <f t="shared" si="19"/>
        <v>#DIV/0!</v>
      </c>
      <c r="J14" s="179"/>
      <c r="K14" s="198" t="e">
        <f t="shared" si="20"/>
        <v>#DIV/0!</v>
      </c>
      <c r="L14" s="179" t="e">
        <f t="shared" si="21"/>
        <v>#DIV/0!</v>
      </c>
      <c r="M14" s="179" t="e">
        <f t="shared" si="22"/>
        <v>#DIV/0!</v>
      </c>
      <c r="N14" s="179" t="e">
        <f t="shared" si="23"/>
        <v>#DIV/0!</v>
      </c>
      <c r="O14" s="179" t="e">
        <f t="shared" si="24"/>
        <v>#DIV/0!</v>
      </c>
      <c r="P14" s="179">
        <f>IFERROR(VLOOKUP(A14,公租房保障和城市棚户区改造!$A$6:$O$66,2,0),0)</f>
        <v>0</v>
      </c>
      <c r="Q14" s="198">
        <f t="shared" si="7"/>
        <v>0</v>
      </c>
      <c r="R14" s="198">
        <f t="shared" si="8"/>
        <v>0</v>
      </c>
      <c r="S14" s="198">
        <f t="shared" si="25"/>
        <v>0</v>
      </c>
      <c r="T14" s="179">
        <f t="shared" si="9"/>
        <v>0</v>
      </c>
      <c r="U14" s="179">
        <f>IFERROR(VLOOKUP($A14,老旧小区改造任务!$C$8:$O$74,10,0),0)</f>
        <v>37.06</v>
      </c>
      <c r="V14" s="225">
        <v>0.4</v>
      </c>
      <c r="W14" s="179">
        <f t="shared" si="10"/>
        <v>730.082644548797</v>
      </c>
      <c r="X14" s="179">
        <f>IFERROR(VLOOKUP($A14,老旧小区改造任务!$C$8:$O$74,4,0),0)</f>
        <v>4810</v>
      </c>
      <c r="Y14" s="225">
        <v>0.4</v>
      </c>
      <c r="Z14" s="179">
        <f t="shared" si="11"/>
        <v>803.486523870548</v>
      </c>
      <c r="AA14" s="179">
        <f>IFERROR(VLOOKUP($A14,老旧小区改造任务!$C$8:$O$74,7,0),0)</f>
        <v>79</v>
      </c>
      <c r="AB14" s="225">
        <v>0.1</v>
      </c>
      <c r="AC14" s="179">
        <f t="shared" si="12"/>
        <v>180.059922286983</v>
      </c>
      <c r="AD14" s="179">
        <f>IFERROR(VLOOKUP($A14,老旧小区改造任务!$C$8:$O$74,13,0),0)</f>
        <v>66</v>
      </c>
      <c r="AE14" s="225">
        <v>0.1</v>
      </c>
      <c r="AF14" s="179">
        <f t="shared" si="13"/>
        <v>474.60472854641</v>
      </c>
      <c r="AG14" s="232">
        <f t="shared" si="14"/>
        <v>2188.23381925274</v>
      </c>
      <c r="AH14" s="232">
        <f t="shared" si="26"/>
        <v>2188</v>
      </c>
      <c r="AI14" s="233">
        <f t="shared" si="15"/>
        <v>2188</v>
      </c>
      <c r="AJ14" s="233">
        <f t="shared" si="27"/>
        <v>2474</v>
      </c>
    </row>
    <row r="15" ht="25" customHeight="true" spans="1:36">
      <c r="A15" s="199" t="s">
        <v>17</v>
      </c>
      <c r="B15" s="179">
        <f>IFERROR(VLOOKUP(A15,公租房保障和城市棚户区改造!$A$6:$P$66,16,0),0)</f>
        <v>5400</v>
      </c>
      <c r="C15" s="198">
        <f t="shared" si="5"/>
        <v>3088.62463839601</v>
      </c>
      <c r="D15" s="198">
        <f t="shared" si="6"/>
        <v>3088.62463839601</v>
      </c>
      <c r="E15" s="198">
        <f t="shared" si="16"/>
        <v>3089</v>
      </c>
      <c r="F15" s="193">
        <v>3088</v>
      </c>
      <c r="G15" s="179"/>
      <c r="H15" s="198" t="e">
        <f t="shared" si="18"/>
        <v>#DIV/0!</v>
      </c>
      <c r="I15" s="179" t="e">
        <f t="shared" si="19"/>
        <v>#DIV/0!</v>
      </c>
      <c r="J15" s="179"/>
      <c r="K15" s="198" t="e">
        <f t="shared" si="20"/>
        <v>#DIV/0!</v>
      </c>
      <c r="L15" s="179" t="e">
        <f t="shared" si="21"/>
        <v>#DIV/0!</v>
      </c>
      <c r="M15" s="179" t="e">
        <f t="shared" si="22"/>
        <v>#DIV/0!</v>
      </c>
      <c r="N15" s="179" t="e">
        <f t="shared" si="23"/>
        <v>#DIV/0!</v>
      </c>
      <c r="O15" s="179" t="e">
        <f t="shared" si="24"/>
        <v>#DIV/0!</v>
      </c>
      <c r="P15" s="179">
        <f>IFERROR(VLOOKUP(A15,公租房保障和城市棚户区改造!$A$6:$O$66,2,0),0)</f>
        <v>0</v>
      </c>
      <c r="Q15" s="198">
        <f t="shared" si="7"/>
        <v>0</v>
      </c>
      <c r="R15" s="198">
        <f t="shared" si="8"/>
        <v>0</v>
      </c>
      <c r="S15" s="198">
        <f t="shared" si="25"/>
        <v>0</v>
      </c>
      <c r="T15" s="179">
        <f t="shared" si="9"/>
        <v>0</v>
      </c>
      <c r="U15" s="179">
        <f>IFERROR(VLOOKUP($A15,老旧小区改造任务!$C$8:$O$74,10,0),0)</f>
        <v>157.94</v>
      </c>
      <c r="V15" s="225">
        <v>0.4</v>
      </c>
      <c r="W15" s="179">
        <f t="shared" si="10"/>
        <v>3111.42074689792</v>
      </c>
      <c r="X15" s="179">
        <f>IFERROR(VLOOKUP($A15,老旧小区改造任务!$C$8:$O$74,4,0),0)</f>
        <v>20402</v>
      </c>
      <c r="Y15" s="225">
        <v>0.4</v>
      </c>
      <c r="Z15" s="179">
        <f t="shared" si="11"/>
        <v>3408.05240332784</v>
      </c>
      <c r="AA15" s="179">
        <f>IFERROR(VLOOKUP($A15,老旧小区改造任务!$C$8:$O$74,7,0),0)</f>
        <v>286</v>
      </c>
      <c r="AB15" s="225">
        <v>0.1</v>
      </c>
      <c r="AC15" s="179">
        <f t="shared" si="12"/>
        <v>651.862503469331</v>
      </c>
      <c r="AD15" s="179">
        <f>IFERROR(VLOOKUP($A15,老旧小区改造任务!$C$8:$O$74,13,0),0)</f>
        <v>60</v>
      </c>
      <c r="AE15" s="225">
        <v>0.1</v>
      </c>
      <c r="AF15" s="179">
        <f t="shared" si="13"/>
        <v>431.4588441331</v>
      </c>
      <c r="AG15" s="232">
        <f t="shared" si="14"/>
        <v>7602.79449782819</v>
      </c>
      <c r="AH15" s="232">
        <f t="shared" si="26"/>
        <v>7603</v>
      </c>
      <c r="AI15" s="233">
        <f t="shared" si="15"/>
        <v>7603</v>
      </c>
      <c r="AJ15" s="233">
        <f t="shared" si="27"/>
        <v>10691</v>
      </c>
    </row>
    <row r="16" ht="25" customHeight="true" spans="1:36">
      <c r="A16" s="199" t="s">
        <v>18</v>
      </c>
      <c r="B16" s="179">
        <f>IFERROR(VLOOKUP(A16,公租房保障和城市棚户区改造!$A$6:$P$66,16,0),0)</f>
        <v>300</v>
      </c>
      <c r="C16" s="198">
        <f t="shared" si="5"/>
        <v>171.590257688667</v>
      </c>
      <c r="D16" s="198">
        <f t="shared" si="6"/>
        <v>171.590257688667</v>
      </c>
      <c r="E16" s="198">
        <f t="shared" si="16"/>
        <v>172</v>
      </c>
      <c r="F16" s="193">
        <v>171</v>
      </c>
      <c r="G16" s="179"/>
      <c r="H16" s="198" t="e">
        <f t="shared" si="18"/>
        <v>#DIV/0!</v>
      </c>
      <c r="I16" s="179" t="e">
        <f t="shared" si="19"/>
        <v>#DIV/0!</v>
      </c>
      <c r="J16" s="179"/>
      <c r="K16" s="198" t="e">
        <f t="shared" si="20"/>
        <v>#DIV/0!</v>
      </c>
      <c r="L16" s="179" t="e">
        <f t="shared" si="21"/>
        <v>#DIV/0!</v>
      </c>
      <c r="M16" s="179" t="e">
        <f t="shared" si="22"/>
        <v>#DIV/0!</v>
      </c>
      <c r="N16" s="179" t="e">
        <f t="shared" si="23"/>
        <v>#DIV/0!</v>
      </c>
      <c r="O16" s="179" t="e">
        <f t="shared" si="24"/>
        <v>#DIV/0!</v>
      </c>
      <c r="P16" s="179">
        <f>IFERROR(VLOOKUP(A16,公租房保障和城市棚户区改造!$A$6:$O$66,2,0),0)</f>
        <v>0</v>
      </c>
      <c r="Q16" s="198">
        <f t="shared" si="7"/>
        <v>0</v>
      </c>
      <c r="R16" s="198">
        <f t="shared" si="8"/>
        <v>0</v>
      </c>
      <c r="S16" s="198">
        <f t="shared" si="25"/>
        <v>0</v>
      </c>
      <c r="T16" s="179">
        <f t="shared" si="9"/>
        <v>0</v>
      </c>
      <c r="U16" s="179">
        <f>IFERROR(VLOOKUP($A16,老旧小区改造任务!$C$8:$O$74,10,0),0)</f>
        <v>29.97</v>
      </c>
      <c r="V16" s="225">
        <v>0.4</v>
      </c>
      <c r="W16" s="179">
        <f t="shared" si="10"/>
        <v>590.409521239272</v>
      </c>
      <c r="X16" s="179">
        <f>IFERROR(VLOOKUP($A16,老旧小区改造任务!$C$8:$O$74,4,0),0)</f>
        <v>4024</v>
      </c>
      <c r="Y16" s="225">
        <v>0.4</v>
      </c>
      <c r="Z16" s="179">
        <f t="shared" si="11"/>
        <v>672.189141799394</v>
      </c>
      <c r="AA16" s="179">
        <f>IFERROR(VLOOKUP($A16,老旧小区改造任务!$C$8:$O$74,7,0),0)</f>
        <v>72</v>
      </c>
      <c r="AB16" s="225">
        <v>0.1</v>
      </c>
      <c r="AC16" s="179">
        <f t="shared" si="12"/>
        <v>164.105245628643</v>
      </c>
      <c r="AD16" s="179">
        <f>IFERROR(VLOOKUP($A16,老旧小区改造任务!$C$8:$O$74,13,0),0)</f>
        <v>14</v>
      </c>
      <c r="AE16" s="225">
        <v>0.1</v>
      </c>
      <c r="AF16" s="179">
        <f t="shared" si="13"/>
        <v>100.673730297723</v>
      </c>
      <c r="AG16" s="232">
        <f t="shared" si="14"/>
        <v>1527.37763896503</v>
      </c>
      <c r="AH16" s="232">
        <f t="shared" si="26"/>
        <v>1527</v>
      </c>
      <c r="AI16" s="233">
        <f t="shared" si="15"/>
        <v>1527</v>
      </c>
      <c r="AJ16" s="233">
        <f t="shared" si="27"/>
        <v>1698</v>
      </c>
    </row>
    <row r="17" ht="25" customHeight="true" spans="1:36">
      <c r="A17" s="199" t="s">
        <v>19</v>
      </c>
      <c r="B17" s="179">
        <f>IFERROR(VLOOKUP(A17,公租房保障和城市棚户区改造!$A$6:$P$66,16,0),0)</f>
        <v>1000</v>
      </c>
      <c r="C17" s="198">
        <f t="shared" si="5"/>
        <v>571.967525628891</v>
      </c>
      <c r="D17" s="198">
        <f t="shared" si="6"/>
        <v>571.967525628891</v>
      </c>
      <c r="E17" s="198">
        <f t="shared" si="16"/>
        <v>572</v>
      </c>
      <c r="F17" s="179">
        <f t="shared" si="17"/>
        <v>572</v>
      </c>
      <c r="G17" s="179"/>
      <c r="H17" s="198" t="e">
        <f t="shared" si="18"/>
        <v>#DIV/0!</v>
      </c>
      <c r="I17" s="179" t="e">
        <f t="shared" si="19"/>
        <v>#DIV/0!</v>
      </c>
      <c r="J17" s="179"/>
      <c r="K17" s="198" t="e">
        <f t="shared" si="20"/>
        <v>#DIV/0!</v>
      </c>
      <c r="L17" s="179" t="e">
        <f t="shared" si="21"/>
        <v>#DIV/0!</v>
      </c>
      <c r="M17" s="179" t="e">
        <f t="shared" si="22"/>
        <v>#DIV/0!</v>
      </c>
      <c r="N17" s="179" t="e">
        <f t="shared" si="23"/>
        <v>#DIV/0!</v>
      </c>
      <c r="O17" s="179" t="e">
        <f t="shared" si="24"/>
        <v>#DIV/0!</v>
      </c>
      <c r="P17" s="179">
        <f>IFERROR(VLOOKUP(A17,公租房保障和城市棚户区改造!$A$6:$O$66,2,0),0)</f>
        <v>120</v>
      </c>
      <c r="Q17" s="198">
        <f t="shared" si="7"/>
        <v>80.9152663568109</v>
      </c>
      <c r="R17" s="198">
        <f t="shared" si="8"/>
        <v>80.9152663568109</v>
      </c>
      <c r="S17" s="198">
        <f t="shared" si="25"/>
        <v>81</v>
      </c>
      <c r="T17" s="179">
        <f t="shared" si="9"/>
        <v>81</v>
      </c>
      <c r="U17" s="179">
        <f>IFERROR(VLOOKUP($A17,老旧小区改造任务!$C$8:$O$74,10,0),0)</f>
        <v>25.38</v>
      </c>
      <c r="V17" s="225">
        <v>0.4</v>
      </c>
      <c r="W17" s="179">
        <f t="shared" si="10"/>
        <v>499.986441409834</v>
      </c>
      <c r="X17" s="179">
        <f>IFERROR(VLOOKUP($A17,老旧小区改造任务!$C$8:$O$74,4,0),0)</f>
        <v>3053</v>
      </c>
      <c r="Y17" s="225">
        <v>0.4</v>
      </c>
      <c r="Z17" s="179">
        <f t="shared" si="11"/>
        <v>509.988431887065</v>
      </c>
      <c r="AA17" s="179">
        <f>IFERROR(VLOOKUP($A17,老旧小区改造任务!$C$8:$O$74,7,0),0)</f>
        <v>49</v>
      </c>
      <c r="AB17" s="225">
        <v>0.1</v>
      </c>
      <c r="AC17" s="179">
        <f t="shared" si="12"/>
        <v>111.682736608382</v>
      </c>
      <c r="AD17" s="179">
        <f>IFERROR(VLOOKUP($A17,老旧小区改造任务!$C$8:$O$74,13,0),0)</f>
        <v>11</v>
      </c>
      <c r="AE17" s="225">
        <v>0.1</v>
      </c>
      <c r="AF17" s="179">
        <f t="shared" si="13"/>
        <v>79.1007880910683</v>
      </c>
      <c r="AG17" s="232">
        <f t="shared" si="14"/>
        <v>1200.75839799635</v>
      </c>
      <c r="AH17" s="232">
        <f t="shared" si="26"/>
        <v>1201</v>
      </c>
      <c r="AI17" s="233">
        <f t="shared" si="15"/>
        <v>1201</v>
      </c>
      <c r="AJ17" s="233">
        <f t="shared" si="27"/>
        <v>1854</v>
      </c>
    </row>
    <row r="18" ht="25" customHeight="true" spans="1:36">
      <c r="A18" s="199" t="s">
        <v>20</v>
      </c>
      <c r="B18" s="179">
        <f>IFERROR(VLOOKUP(A18,公租房保障和城市棚户区改造!$A$6:$P$66,16,0),0)</f>
        <v>2400</v>
      </c>
      <c r="C18" s="198">
        <f t="shared" si="5"/>
        <v>1372.72206150934</v>
      </c>
      <c r="D18" s="198">
        <f t="shared" si="6"/>
        <v>1372.72206150934</v>
      </c>
      <c r="E18" s="198">
        <f t="shared" si="16"/>
        <v>1373</v>
      </c>
      <c r="F18" s="179">
        <f t="shared" si="17"/>
        <v>1373</v>
      </c>
      <c r="G18" s="179"/>
      <c r="H18" s="198" t="e">
        <f t="shared" si="18"/>
        <v>#DIV/0!</v>
      </c>
      <c r="I18" s="179" t="e">
        <f t="shared" si="19"/>
        <v>#DIV/0!</v>
      </c>
      <c r="J18" s="179"/>
      <c r="K18" s="198" t="e">
        <f t="shared" si="20"/>
        <v>#DIV/0!</v>
      </c>
      <c r="L18" s="179" t="e">
        <f t="shared" si="21"/>
        <v>#DIV/0!</v>
      </c>
      <c r="M18" s="179" t="e">
        <f t="shared" si="22"/>
        <v>#DIV/0!</v>
      </c>
      <c r="N18" s="179" t="e">
        <f t="shared" si="23"/>
        <v>#DIV/0!</v>
      </c>
      <c r="O18" s="179" t="e">
        <f t="shared" si="24"/>
        <v>#DIV/0!</v>
      </c>
      <c r="P18" s="179">
        <f>IFERROR(VLOOKUP(A18,公租房保障和城市棚户区改造!$A$6:$O$66,2,0),0)</f>
        <v>316</v>
      </c>
      <c r="Q18" s="198">
        <f t="shared" si="7"/>
        <v>213.076868072935</v>
      </c>
      <c r="R18" s="198">
        <f t="shared" si="8"/>
        <v>213.076868072935</v>
      </c>
      <c r="S18" s="198">
        <f t="shared" si="25"/>
        <v>213</v>
      </c>
      <c r="T18" s="179">
        <f t="shared" si="9"/>
        <v>213</v>
      </c>
      <c r="U18" s="179">
        <f>IFERROR(VLOOKUP($A18,老旧小区改造任务!$C$8:$O$74,10,0),0)</f>
        <v>16.16</v>
      </c>
      <c r="V18" s="225">
        <v>0.4</v>
      </c>
      <c r="W18" s="179">
        <f t="shared" si="10"/>
        <v>318.352281055277</v>
      </c>
      <c r="X18" s="179">
        <f>IFERROR(VLOOKUP($A18,老旧小区改造任务!$C$8:$O$74,4,0),0)</f>
        <v>1997</v>
      </c>
      <c r="Y18" s="225">
        <v>0.4</v>
      </c>
      <c r="Z18" s="179">
        <f t="shared" si="11"/>
        <v>333.588895669331</v>
      </c>
      <c r="AA18" s="179">
        <f>IFERROR(VLOOKUP($A18,老旧小区改造任务!$C$8:$O$74,7,0),0)</f>
        <v>42</v>
      </c>
      <c r="AB18" s="225">
        <v>0.1</v>
      </c>
      <c r="AC18" s="179">
        <f t="shared" si="12"/>
        <v>95.7280599500416</v>
      </c>
      <c r="AD18" s="179">
        <f>IFERROR(VLOOKUP($A18,老旧小区改造任务!$C$8:$O$74,13,0),0)</f>
        <v>6</v>
      </c>
      <c r="AE18" s="225">
        <v>0.1</v>
      </c>
      <c r="AF18" s="179">
        <f t="shared" si="13"/>
        <v>43.14588441331</v>
      </c>
      <c r="AG18" s="232">
        <f t="shared" si="14"/>
        <v>790.81512108796</v>
      </c>
      <c r="AH18" s="232">
        <f t="shared" si="26"/>
        <v>791</v>
      </c>
      <c r="AI18" s="233">
        <f t="shared" si="15"/>
        <v>791</v>
      </c>
      <c r="AJ18" s="233">
        <f t="shared" si="27"/>
        <v>2377</v>
      </c>
    </row>
    <row r="19" ht="25" customHeight="true" spans="1:36">
      <c r="A19" s="199" t="s">
        <v>21</v>
      </c>
      <c r="B19" s="179">
        <f>IFERROR(VLOOKUP(A19,公租房保障和城市棚户区改造!$A$6:$P$66,16,0),0)</f>
        <v>160</v>
      </c>
      <c r="C19" s="198">
        <f t="shared" si="5"/>
        <v>91.5148041006226</v>
      </c>
      <c r="D19" s="198">
        <f t="shared" si="6"/>
        <v>91.5148041006226</v>
      </c>
      <c r="E19" s="198">
        <f t="shared" si="16"/>
        <v>92</v>
      </c>
      <c r="F19" s="179">
        <f t="shared" si="17"/>
        <v>92</v>
      </c>
      <c r="G19" s="179"/>
      <c r="H19" s="198" t="e">
        <f t="shared" si="18"/>
        <v>#DIV/0!</v>
      </c>
      <c r="I19" s="179" t="e">
        <f t="shared" si="19"/>
        <v>#DIV/0!</v>
      </c>
      <c r="J19" s="179"/>
      <c r="K19" s="198" t="e">
        <f t="shared" si="20"/>
        <v>#DIV/0!</v>
      </c>
      <c r="L19" s="179" t="e">
        <f t="shared" si="21"/>
        <v>#DIV/0!</v>
      </c>
      <c r="M19" s="179" t="e">
        <f t="shared" si="22"/>
        <v>#DIV/0!</v>
      </c>
      <c r="N19" s="179" t="e">
        <f t="shared" si="23"/>
        <v>#DIV/0!</v>
      </c>
      <c r="O19" s="179" t="e">
        <f t="shared" si="24"/>
        <v>#DIV/0!</v>
      </c>
      <c r="P19" s="179">
        <f>IFERROR(VLOOKUP(A19,公租房保障和城市棚户区改造!$A$6:$O$66,2,0),0)</f>
        <v>0</v>
      </c>
      <c r="Q19" s="198">
        <f t="shared" si="7"/>
        <v>0</v>
      </c>
      <c r="R19" s="198">
        <f t="shared" si="8"/>
        <v>0</v>
      </c>
      <c r="S19" s="198">
        <f t="shared" si="25"/>
        <v>0</v>
      </c>
      <c r="T19" s="179">
        <f t="shared" si="9"/>
        <v>0</v>
      </c>
      <c r="U19" s="179">
        <f>IFERROR(VLOOKUP($A19,老旧小区改造任务!$C$8:$O$74,10,0),0)</f>
        <v>26.18</v>
      </c>
      <c r="V19" s="225">
        <v>0.4</v>
      </c>
      <c r="W19" s="179">
        <f t="shared" si="10"/>
        <v>515.746455323462</v>
      </c>
      <c r="X19" s="179">
        <f>IFERROR(VLOOKUP($A19,老旧小区改造任务!$C$8:$O$74,4,0),0)</f>
        <v>3202</v>
      </c>
      <c r="Y19" s="225">
        <v>0.4</v>
      </c>
      <c r="Z19" s="179">
        <f t="shared" si="11"/>
        <v>534.878139175363</v>
      </c>
      <c r="AA19" s="179">
        <f>IFERROR(VLOOKUP($A19,老旧小区改造任务!$C$8:$O$74,7,0),0)</f>
        <v>53</v>
      </c>
      <c r="AB19" s="225">
        <v>0.1</v>
      </c>
      <c r="AC19" s="179">
        <f t="shared" si="12"/>
        <v>120.799694698862</v>
      </c>
      <c r="AD19" s="179">
        <f>IFERROR(VLOOKUP($A19,老旧小区改造任务!$C$8:$O$74,13,0),0)</f>
        <v>32</v>
      </c>
      <c r="AE19" s="225">
        <v>0.1</v>
      </c>
      <c r="AF19" s="179">
        <f t="shared" si="13"/>
        <v>230.111383537653</v>
      </c>
      <c r="AG19" s="232">
        <f t="shared" si="14"/>
        <v>1401.53567273534</v>
      </c>
      <c r="AH19" s="232">
        <f t="shared" si="26"/>
        <v>1402</v>
      </c>
      <c r="AI19" s="234">
        <v>1401</v>
      </c>
      <c r="AJ19" s="233">
        <f t="shared" si="27"/>
        <v>1493</v>
      </c>
    </row>
    <row r="20" ht="25" customHeight="true" spans="1:36">
      <c r="A20" s="199" t="s">
        <v>22</v>
      </c>
      <c r="B20" s="179">
        <f>IFERROR(VLOOKUP(A20,公租房保障和城市棚户区改造!$A$6:$P$66,16,0),0)</f>
        <v>200</v>
      </c>
      <c r="C20" s="198">
        <f t="shared" si="5"/>
        <v>114.393505125778</v>
      </c>
      <c r="D20" s="198">
        <f t="shared" si="6"/>
        <v>114.393505125778</v>
      </c>
      <c r="E20" s="198">
        <f t="shared" si="16"/>
        <v>114</v>
      </c>
      <c r="F20" s="179">
        <f t="shared" si="17"/>
        <v>114</v>
      </c>
      <c r="G20" s="179"/>
      <c r="H20" s="198" t="e">
        <f t="shared" si="18"/>
        <v>#DIV/0!</v>
      </c>
      <c r="I20" s="179" t="e">
        <f t="shared" si="19"/>
        <v>#DIV/0!</v>
      </c>
      <c r="J20" s="179"/>
      <c r="K20" s="198" t="e">
        <f t="shared" si="20"/>
        <v>#DIV/0!</v>
      </c>
      <c r="L20" s="179" t="e">
        <f t="shared" si="21"/>
        <v>#DIV/0!</v>
      </c>
      <c r="M20" s="179" t="e">
        <f t="shared" si="22"/>
        <v>#DIV/0!</v>
      </c>
      <c r="N20" s="179" t="e">
        <f t="shared" si="23"/>
        <v>#DIV/0!</v>
      </c>
      <c r="O20" s="179" t="e">
        <f t="shared" si="24"/>
        <v>#DIV/0!</v>
      </c>
      <c r="P20" s="179">
        <f>IFERROR(VLOOKUP(A20,公租房保障和城市棚户区改造!$A$6:$O$66,2,0),0)</f>
        <v>65</v>
      </c>
      <c r="Q20" s="198">
        <f t="shared" si="7"/>
        <v>43.8291026099392</v>
      </c>
      <c r="R20" s="198">
        <f t="shared" si="8"/>
        <v>43.8291026099392</v>
      </c>
      <c r="S20" s="198">
        <f t="shared" si="25"/>
        <v>44</v>
      </c>
      <c r="T20" s="179">
        <f t="shared" si="9"/>
        <v>44</v>
      </c>
      <c r="U20" s="179">
        <f>IFERROR(VLOOKUP($A20,老旧小区改造任务!$C$8:$O$74,10,0),0)</f>
        <v>64.38</v>
      </c>
      <c r="V20" s="225">
        <v>0.4</v>
      </c>
      <c r="W20" s="179">
        <f t="shared" si="10"/>
        <v>1268.28711969918</v>
      </c>
      <c r="X20" s="179">
        <f>IFERROR(VLOOKUP($A20,老旧小区改造任务!$C$8:$O$74,4,0),0)</f>
        <v>7386</v>
      </c>
      <c r="Y20" s="225">
        <v>0.4</v>
      </c>
      <c r="Z20" s="179">
        <f t="shared" si="11"/>
        <v>1233.79448343199</v>
      </c>
      <c r="AA20" s="179">
        <f>IFERROR(VLOOKUP($A20,老旧小区改造任务!$C$8:$O$74,7,0),0)</f>
        <v>166</v>
      </c>
      <c r="AB20" s="225">
        <v>0.1</v>
      </c>
      <c r="AC20" s="179">
        <f t="shared" si="12"/>
        <v>378.353760754926</v>
      </c>
      <c r="AD20" s="179">
        <f>IFERROR(VLOOKUP($A20,老旧小区改造任务!$C$8:$O$74,13,0),0)</f>
        <v>116</v>
      </c>
      <c r="AE20" s="225">
        <v>0.1</v>
      </c>
      <c r="AF20" s="179">
        <f t="shared" si="13"/>
        <v>834.153765323993</v>
      </c>
      <c r="AG20" s="232">
        <f t="shared" si="14"/>
        <v>3714.58912921009</v>
      </c>
      <c r="AH20" s="232">
        <f t="shared" si="26"/>
        <v>3715</v>
      </c>
      <c r="AI20" s="233">
        <f t="shared" si="15"/>
        <v>3715</v>
      </c>
      <c r="AJ20" s="233">
        <f t="shared" si="27"/>
        <v>3873</v>
      </c>
    </row>
    <row r="21" ht="25" customHeight="true" spans="1:36">
      <c r="A21" s="199" t="s">
        <v>23</v>
      </c>
      <c r="B21" s="179">
        <f>IFERROR(VLOOKUP(A21,公租房保障和城市棚户区改造!$A$6:$P$66,16,0),0)</f>
        <v>1000</v>
      </c>
      <c r="C21" s="198">
        <f t="shared" si="5"/>
        <v>571.967525628891</v>
      </c>
      <c r="D21" s="198">
        <f t="shared" si="6"/>
        <v>571.967525628891</v>
      </c>
      <c r="E21" s="198">
        <f t="shared" si="16"/>
        <v>572</v>
      </c>
      <c r="F21" s="179">
        <f t="shared" si="17"/>
        <v>572</v>
      </c>
      <c r="G21" s="179"/>
      <c r="H21" s="198" t="e">
        <f t="shared" si="18"/>
        <v>#DIV/0!</v>
      </c>
      <c r="I21" s="179" t="e">
        <f t="shared" si="19"/>
        <v>#DIV/0!</v>
      </c>
      <c r="J21" s="179"/>
      <c r="K21" s="198" t="e">
        <f t="shared" si="20"/>
        <v>#DIV/0!</v>
      </c>
      <c r="L21" s="179" t="e">
        <f t="shared" si="21"/>
        <v>#DIV/0!</v>
      </c>
      <c r="M21" s="179" t="e">
        <f t="shared" si="22"/>
        <v>#DIV/0!</v>
      </c>
      <c r="N21" s="179" t="e">
        <f t="shared" si="23"/>
        <v>#DIV/0!</v>
      </c>
      <c r="O21" s="179" t="e">
        <f t="shared" si="24"/>
        <v>#DIV/0!</v>
      </c>
      <c r="P21" s="179">
        <f>IFERROR(VLOOKUP(A21,公租房保障和城市棚户区改造!$A$6:$O$66,2,0),0)</f>
        <v>0</v>
      </c>
      <c r="Q21" s="198">
        <f t="shared" si="7"/>
        <v>0</v>
      </c>
      <c r="R21" s="198">
        <f t="shared" si="8"/>
        <v>0</v>
      </c>
      <c r="S21" s="198">
        <f t="shared" si="25"/>
        <v>0</v>
      </c>
      <c r="T21" s="179">
        <f t="shared" si="9"/>
        <v>0</v>
      </c>
      <c r="U21" s="179">
        <f>IFERROR(VLOOKUP($A21,老旧小区改造任务!$C$8:$O$74,10,0),0)</f>
        <v>105.36</v>
      </c>
      <c r="V21" s="225">
        <v>0.4</v>
      </c>
      <c r="W21" s="179">
        <f t="shared" si="10"/>
        <v>2075.59383242475</v>
      </c>
      <c r="X21" s="179">
        <f>IFERROR(VLOOKUP($A21,老旧小区改造任务!$C$8:$O$74,4,0),0)</f>
        <v>14859</v>
      </c>
      <c r="Y21" s="225">
        <v>0.4</v>
      </c>
      <c r="Z21" s="179">
        <f t="shared" si="11"/>
        <v>2482.1218832001</v>
      </c>
      <c r="AA21" s="179">
        <f>IFERROR(VLOOKUP($A21,老旧小区改造任务!$C$8:$O$74,7,0),0)</f>
        <v>242</v>
      </c>
      <c r="AB21" s="225">
        <v>0.1</v>
      </c>
      <c r="AC21" s="179">
        <f t="shared" si="12"/>
        <v>551.57596447405</v>
      </c>
      <c r="AD21" s="179">
        <f>IFERROR(VLOOKUP($A21,老旧小区改造任务!$C$8:$O$74,13,0),0)</f>
        <v>49</v>
      </c>
      <c r="AE21" s="225">
        <v>0.1</v>
      </c>
      <c r="AF21" s="179">
        <f t="shared" si="13"/>
        <v>352.358056042032</v>
      </c>
      <c r="AG21" s="232">
        <f t="shared" si="14"/>
        <v>5461.64973614093</v>
      </c>
      <c r="AH21" s="232">
        <f t="shared" si="26"/>
        <v>5462</v>
      </c>
      <c r="AI21" s="233">
        <f t="shared" si="15"/>
        <v>5462</v>
      </c>
      <c r="AJ21" s="233">
        <f t="shared" si="27"/>
        <v>6034</v>
      </c>
    </row>
    <row r="22" ht="25" customHeight="true" spans="1:36">
      <c r="A22" s="199" t="s">
        <v>24</v>
      </c>
      <c r="B22" s="179">
        <f>IFERROR(VLOOKUP(A22,公租房保障和城市棚户区改造!$A$6:$P$66,16,0),0)</f>
        <v>700</v>
      </c>
      <c r="C22" s="198">
        <f t="shared" si="5"/>
        <v>400.377267940224</v>
      </c>
      <c r="D22" s="198">
        <f t="shared" si="6"/>
        <v>400.377267940224</v>
      </c>
      <c r="E22" s="198">
        <f t="shared" si="16"/>
        <v>400</v>
      </c>
      <c r="F22" s="179">
        <f t="shared" si="17"/>
        <v>400</v>
      </c>
      <c r="G22" s="179"/>
      <c r="H22" s="198" t="e">
        <f t="shared" si="18"/>
        <v>#DIV/0!</v>
      </c>
      <c r="I22" s="179" t="e">
        <f t="shared" si="19"/>
        <v>#DIV/0!</v>
      </c>
      <c r="J22" s="179"/>
      <c r="K22" s="198" t="e">
        <f t="shared" si="20"/>
        <v>#DIV/0!</v>
      </c>
      <c r="L22" s="179" t="e">
        <f t="shared" si="21"/>
        <v>#DIV/0!</v>
      </c>
      <c r="M22" s="179" t="e">
        <f t="shared" si="22"/>
        <v>#DIV/0!</v>
      </c>
      <c r="N22" s="179" t="e">
        <f t="shared" si="23"/>
        <v>#DIV/0!</v>
      </c>
      <c r="O22" s="179" t="e">
        <f t="shared" si="24"/>
        <v>#DIV/0!</v>
      </c>
      <c r="P22" s="179">
        <f>IFERROR(VLOOKUP(A22,公租房保障和城市棚户区改造!$A$6:$O$66,2,0),0)</f>
        <v>1176</v>
      </c>
      <c r="Q22" s="198">
        <f t="shared" si="7"/>
        <v>792.969610296747</v>
      </c>
      <c r="R22" s="198">
        <f t="shared" si="8"/>
        <v>792.969610296747</v>
      </c>
      <c r="S22" s="198">
        <f t="shared" si="25"/>
        <v>793</v>
      </c>
      <c r="T22" s="179">
        <f t="shared" si="9"/>
        <v>793</v>
      </c>
      <c r="U22" s="179">
        <f>IFERROR(VLOOKUP($A22,老旧小区改造任务!$C$8:$O$74,10,0),0)</f>
        <v>25.76</v>
      </c>
      <c r="V22" s="225">
        <v>0.4</v>
      </c>
      <c r="W22" s="179">
        <f t="shared" si="10"/>
        <v>507.472448018807</v>
      </c>
      <c r="X22" s="179">
        <f>IFERROR(VLOOKUP($A22,老旧小区改造任务!$C$8:$O$74,4,0),0)</f>
        <v>3036</v>
      </c>
      <c r="Y22" s="225">
        <v>0.4</v>
      </c>
      <c r="Z22" s="179">
        <f t="shared" si="11"/>
        <v>507.148666625984</v>
      </c>
      <c r="AA22" s="179">
        <f>IFERROR(VLOOKUP($A22,老旧小区改造任务!$C$8:$O$74,7,0),0)</f>
        <v>69</v>
      </c>
      <c r="AB22" s="225">
        <v>0.1</v>
      </c>
      <c r="AC22" s="179">
        <f t="shared" si="12"/>
        <v>157.267527060783</v>
      </c>
      <c r="AD22" s="179">
        <f>IFERROR(VLOOKUP($A22,老旧小区改造任务!$C$8:$O$74,13,0),0)</f>
        <v>40</v>
      </c>
      <c r="AE22" s="225">
        <v>0.1</v>
      </c>
      <c r="AF22" s="179">
        <f t="shared" si="13"/>
        <v>287.639229422067</v>
      </c>
      <c r="AG22" s="232">
        <f t="shared" si="14"/>
        <v>1459.52787112764</v>
      </c>
      <c r="AH22" s="232">
        <f t="shared" si="26"/>
        <v>1460</v>
      </c>
      <c r="AI22" s="233">
        <f t="shared" si="15"/>
        <v>1460</v>
      </c>
      <c r="AJ22" s="233">
        <f t="shared" si="27"/>
        <v>2653</v>
      </c>
    </row>
    <row r="23" ht="25" customHeight="true" spans="1:36">
      <c r="A23" s="199" t="s">
        <v>25</v>
      </c>
      <c r="B23" s="179">
        <f>IFERROR(VLOOKUP(A23,公租房保障和城市棚户区改造!$A$6:$P$66,16,0),0)</f>
        <v>600</v>
      </c>
      <c r="C23" s="198">
        <f t="shared" si="5"/>
        <v>343.180515377335</v>
      </c>
      <c r="D23" s="198">
        <f t="shared" si="6"/>
        <v>343.180515377335</v>
      </c>
      <c r="E23" s="198">
        <f t="shared" si="16"/>
        <v>343</v>
      </c>
      <c r="F23" s="179">
        <f t="shared" si="17"/>
        <v>343</v>
      </c>
      <c r="G23" s="179"/>
      <c r="H23" s="198" t="e">
        <f t="shared" si="18"/>
        <v>#DIV/0!</v>
      </c>
      <c r="I23" s="179" t="e">
        <f t="shared" si="19"/>
        <v>#DIV/0!</v>
      </c>
      <c r="J23" s="179"/>
      <c r="K23" s="198" t="e">
        <f t="shared" si="20"/>
        <v>#DIV/0!</v>
      </c>
      <c r="L23" s="179" t="e">
        <f t="shared" si="21"/>
        <v>#DIV/0!</v>
      </c>
      <c r="M23" s="179" t="e">
        <f t="shared" si="22"/>
        <v>#DIV/0!</v>
      </c>
      <c r="N23" s="179" t="e">
        <f t="shared" si="23"/>
        <v>#DIV/0!</v>
      </c>
      <c r="O23" s="179" t="e">
        <f t="shared" si="24"/>
        <v>#DIV/0!</v>
      </c>
      <c r="P23" s="179">
        <f>IFERROR(VLOOKUP(A23,公租房保障和城市棚户区改造!$A$6:$O$66,2,0),0)</f>
        <v>1642</v>
      </c>
      <c r="Q23" s="198">
        <f t="shared" si="7"/>
        <v>1107.1905613157</v>
      </c>
      <c r="R23" s="198">
        <f t="shared" si="8"/>
        <v>1107.1905613157</v>
      </c>
      <c r="S23" s="198">
        <f t="shared" si="25"/>
        <v>1107</v>
      </c>
      <c r="T23" s="179">
        <f t="shared" si="9"/>
        <v>1107</v>
      </c>
      <c r="U23" s="179">
        <f>IFERROR(VLOOKUP($A23,老旧小区改造任务!$C$8:$O$74,10,0),0)</f>
        <v>18.78</v>
      </c>
      <c r="V23" s="225">
        <v>0.4</v>
      </c>
      <c r="W23" s="179">
        <f t="shared" si="10"/>
        <v>369.966326622407</v>
      </c>
      <c r="X23" s="179">
        <f>IFERROR(VLOOKUP($A23,老旧小区改造任务!$C$8:$O$74,4,0),0)</f>
        <v>2209</v>
      </c>
      <c r="Y23" s="225">
        <v>0.4</v>
      </c>
      <c r="Z23" s="179">
        <f t="shared" si="11"/>
        <v>369.002438925164</v>
      </c>
      <c r="AA23" s="179">
        <f>IFERROR(VLOOKUP($A23,老旧小区改造任务!$C$8:$O$74,7,0),0)</f>
        <v>42</v>
      </c>
      <c r="AB23" s="225">
        <v>0.1</v>
      </c>
      <c r="AC23" s="179">
        <f t="shared" si="12"/>
        <v>95.7280599500416</v>
      </c>
      <c r="AD23" s="179">
        <f>IFERROR(VLOOKUP($A23,老旧小区改造任务!$C$8:$O$74,13,0),0)</f>
        <v>33</v>
      </c>
      <c r="AE23" s="225">
        <v>0.1</v>
      </c>
      <c r="AF23" s="179">
        <f t="shared" si="13"/>
        <v>237.302364273205</v>
      </c>
      <c r="AG23" s="232">
        <f t="shared" si="14"/>
        <v>1071.99918977082</v>
      </c>
      <c r="AH23" s="232">
        <f t="shared" si="26"/>
        <v>1072</v>
      </c>
      <c r="AI23" s="233">
        <f t="shared" si="15"/>
        <v>1072</v>
      </c>
      <c r="AJ23" s="233">
        <f t="shared" si="27"/>
        <v>2522</v>
      </c>
    </row>
    <row r="24" ht="25" customHeight="true" spans="1:36">
      <c r="A24" s="199" t="s">
        <v>26</v>
      </c>
      <c r="B24" s="179">
        <f>IFERROR(VLOOKUP(A24,公租房保障和城市棚户区改造!$A$6:$P$66,16,0),0)</f>
        <v>220</v>
      </c>
      <c r="C24" s="198">
        <f t="shared" si="5"/>
        <v>125.832855638356</v>
      </c>
      <c r="D24" s="198">
        <f t="shared" si="6"/>
        <v>125.832855638356</v>
      </c>
      <c r="E24" s="198">
        <f t="shared" si="16"/>
        <v>126</v>
      </c>
      <c r="F24" s="179">
        <f t="shared" si="17"/>
        <v>126</v>
      </c>
      <c r="G24" s="179"/>
      <c r="H24" s="198" t="e">
        <f t="shared" si="18"/>
        <v>#DIV/0!</v>
      </c>
      <c r="I24" s="179" t="e">
        <f t="shared" si="19"/>
        <v>#DIV/0!</v>
      </c>
      <c r="J24" s="179"/>
      <c r="K24" s="198" t="e">
        <f t="shared" si="20"/>
        <v>#DIV/0!</v>
      </c>
      <c r="L24" s="179" t="e">
        <f t="shared" si="21"/>
        <v>#DIV/0!</v>
      </c>
      <c r="M24" s="179" t="e">
        <f t="shared" si="22"/>
        <v>#DIV/0!</v>
      </c>
      <c r="N24" s="179" t="e">
        <f t="shared" si="23"/>
        <v>#DIV/0!</v>
      </c>
      <c r="O24" s="179" t="e">
        <f t="shared" si="24"/>
        <v>#DIV/0!</v>
      </c>
      <c r="P24" s="179">
        <f>IFERROR(VLOOKUP(A24,公租房保障和城市棚户区改造!$A$6:$O$66,2,0),0)</f>
        <v>399</v>
      </c>
      <c r="Q24" s="198">
        <f t="shared" si="7"/>
        <v>269.043260636396</v>
      </c>
      <c r="R24" s="198">
        <f t="shared" si="8"/>
        <v>269.043260636396</v>
      </c>
      <c r="S24" s="198">
        <f t="shared" si="25"/>
        <v>269</v>
      </c>
      <c r="T24" s="179">
        <f t="shared" si="9"/>
        <v>269</v>
      </c>
      <c r="U24" s="179">
        <f>IFERROR(VLOOKUP($A24,老旧小区改造任务!$C$8:$O$74,10,0),0)</f>
        <v>0.59</v>
      </c>
      <c r="V24" s="225">
        <v>0.4</v>
      </c>
      <c r="W24" s="179">
        <f t="shared" si="10"/>
        <v>11.6230102613003</v>
      </c>
      <c r="X24" s="179">
        <f>IFERROR(VLOOKUP($A24,老旧小区改造任务!$C$8:$O$74,4,0),0)</f>
        <v>68</v>
      </c>
      <c r="Y24" s="225">
        <v>0.4</v>
      </c>
      <c r="Z24" s="179">
        <f t="shared" si="11"/>
        <v>11.3590610443238</v>
      </c>
      <c r="AA24" s="179">
        <f>IFERROR(VLOOKUP($A24,老旧小区改造任务!$C$8:$O$74,7,0),0)</f>
        <v>4</v>
      </c>
      <c r="AB24" s="225">
        <v>0.1</v>
      </c>
      <c r="AC24" s="179">
        <f t="shared" si="12"/>
        <v>9.11695809048016</v>
      </c>
      <c r="AD24" s="179">
        <f>IFERROR(VLOOKUP($A24,老旧小区改造任务!$C$8:$O$74,13,0),0)</f>
        <v>4</v>
      </c>
      <c r="AE24" s="225">
        <v>0.1</v>
      </c>
      <c r="AF24" s="179">
        <f t="shared" si="13"/>
        <v>28.7639229422067</v>
      </c>
      <c r="AG24" s="232">
        <f t="shared" si="14"/>
        <v>60.8629523383109</v>
      </c>
      <c r="AH24" s="232">
        <f t="shared" si="26"/>
        <v>61</v>
      </c>
      <c r="AI24" s="233">
        <f t="shared" si="15"/>
        <v>61</v>
      </c>
      <c r="AJ24" s="233">
        <f t="shared" si="27"/>
        <v>456</v>
      </c>
    </row>
    <row r="25" ht="25" customHeight="true" spans="1:36">
      <c r="A25" s="199" t="s">
        <v>16</v>
      </c>
      <c r="B25" s="179">
        <f>IFERROR(VLOOKUP(A25,公租房保障和城市棚户区改造!$A$6:$P$66,16,0),0)</f>
        <v>450</v>
      </c>
      <c r="C25" s="198">
        <f t="shared" si="5"/>
        <v>257.385386533001</v>
      </c>
      <c r="D25" s="198">
        <f t="shared" si="6"/>
        <v>257.385386533001</v>
      </c>
      <c r="E25" s="198">
        <f t="shared" si="16"/>
        <v>257</v>
      </c>
      <c r="F25" s="179">
        <f t="shared" si="17"/>
        <v>257</v>
      </c>
      <c r="G25" s="179"/>
      <c r="H25" s="198" t="e">
        <f t="shared" si="18"/>
        <v>#DIV/0!</v>
      </c>
      <c r="I25" s="179" t="e">
        <f t="shared" si="19"/>
        <v>#DIV/0!</v>
      </c>
      <c r="J25" s="179"/>
      <c r="K25" s="198" t="e">
        <f t="shared" si="20"/>
        <v>#DIV/0!</v>
      </c>
      <c r="L25" s="179" t="e">
        <f t="shared" si="21"/>
        <v>#DIV/0!</v>
      </c>
      <c r="M25" s="179" t="e">
        <f t="shared" si="22"/>
        <v>#DIV/0!</v>
      </c>
      <c r="N25" s="179" t="e">
        <f t="shared" si="23"/>
        <v>#DIV/0!</v>
      </c>
      <c r="O25" s="179" t="e">
        <f t="shared" si="24"/>
        <v>#DIV/0!</v>
      </c>
      <c r="P25" s="179">
        <f>IFERROR(VLOOKUP(A25,公租房保障和城市棚户区改造!$A$6:$O$66,2,0),0)</f>
        <v>0</v>
      </c>
      <c r="Q25" s="198">
        <f t="shared" si="7"/>
        <v>0</v>
      </c>
      <c r="R25" s="198">
        <f t="shared" si="8"/>
        <v>0</v>
      </c>
      <c r="S25" s="198">
        <f t="shared" si="25"/>
        <v>0</v>
      </c>
      <c r="T25" s="179">
        <f t="shared" si="9"/>
        <v>0</v>
      </c>
      <c r="U25" s="179">
        <f>IFERROR(VLOOKUP($A25,老旧小区改造任务!$C$8:$O$74,10,0),0)</f>
        <v>71.88</v>
      </c>
      <c r="V25" s="225">
        <v>0.4</v>
      </c>
      <c r="W25" s="179">
        <f t="shared" si="10"/>
        <v>1416.03725013944</v>
      </c>
      <c r="X25" s="179">
        <f>IFERROR(VLOOKUP($A25,老旧小区改造任务!$C$8:$O$74,4,0),0)</f>
        <v>7203</v>
      </c>
      <c r="Y25" s="225">
        <v>0.4</v>
      </c>
      <c r="Z25" s="179">
        <f t="shared" si="11"/>
        <v>1203.22524562153</v>
      </c>
      <c r="AA25" s="179">
        <f>IFERROR(VLOOKUP($A25,老旧小区改造任务!$C$8:$O$74,7,0),0)</f>
        <v>123</v>
      </c>
      <c r="AB25" s="225">
        <v>0.1</v>
      </c>
      <c r="AC25" s="179">
        <f t="shared" si="12"/>
        <v>280.346461282265</v>
      </c>
      <c r="AD25" s="179">
        <f>IFERROR(VLOOKUP($A25,老旧小区改造任务!$C$8:$O$74,13,0),0)</f>
        <v>35</v>
      </c>
      <c r="AE25" s="225">
        <v>0.1</v>
      </c>
      <c r="AF25" s="179">
        <f t="shared" si="13"/>
        <v>251.684325744308</v>
      </c>
      <c r="AG25" s="232">
        <f t="shared" si="14"/>
        <v>3151.29328278754</v>
      </c>
      <c r="AH25" s="232">
        <f t="shared" si="26"/>
        <v>3151</v>
      </c>
      <c r="AI25" s="233">
        <f t="shared" si="15"/>
        <v>3151</v>
      </c>
      <c r="AJ25" s="233">
        <f t="shared" si="27"/>
        <v>3408</v>
      </c>
    </row>
    <row r="26" ht="25" customHeight="true" spans="1:36">
      <c r="A26" s="199" t="s">
        <v>27</v>
      </c>
      <c r="B26" s="179">
        <f>IFERROR(VLOOKUP(A26,公租房保障和城市棚户区改造!$A$6:$P$66,16,0),0)</f>
        <v>5900</v>
      </c>
      <c r="C26" s="198">
        <f t="shared" si="5"/>
        <v>3374.60840121046</v>
      </c>
      <c r="D26" s="198">
        <f t="shared" si="6"/>
        <v>3374.60840121046</v>
      </c>
      <c r="E26" s="198">
        <f t="shared" si="16"/>
        <v>3375</v>
      </c>
      <c r="F26" s="179">
        <f t="shared" si="17"/>
        <v>3375</v>
      </c>
      <c r="G26" s="179"/>
      <c r="H26" s="198" t="e">
        <f t="shared" si="18"/>
        <v>#DIV/0!</v>
      </c>
      <c r="I26" s="179" t="e">
        <f t="shared" si="19"/>
        <v>#DIV/0!</v>
      </c>
      <c r="J26" s="179"/>
      <c r="K26" s="198" t="e">
        <f t="shared" si="20"/>
        <v>#DIV/0!</v>
      </c>
      <c r="L26" s="179" t="e">
        <f t="shared" si="21"/>
        <v>#DIV/0!</v>
      </c>
      <c r="M26" s="179" t="e">
        <f t="shared" si="22"/>
        <v>#DIV/0!</v>
      </c>
      <c r="N26" s="179" t="e">
        <f t="shared" si="23"/>
        <v>#DIV/0!</v>
      </c>
      <c r="O26" s="179" t="e">
        <f t="shared" si="24"/>
        <v>#DIV/0!</v>
      </c>
      <c r="P26" s="179">
        <f>IFERROR(VLOOKUP(A26,公租房保障和城市棚户区改造!$A$6:$O$66,2,0),0)</f>
        <v>0</v>
      </c>
      <c r="Q26" s="198">
        <f t="shared" si="7"/>
        <v>0</v>
      </c>
      <c r="R26" s="198">
        <f t="shared" si="8"/>
        <v>0</v>
      </c>
      <c r="S26" s="198">
        <f t="shared" si="25"/>
        <v>0</v>
      </c>
      <c r="T26" s="179">
        <f t="shared" si="9"/>
        <v>0</v>
      </c>
      <c r="U26" s="179">
        <f>IFERROR(VLOOKUP($A26,老旧小区改造任务!$C$8:$O$74,10,0),0)</f>
        <v>8.18</v>
      </c>
      <c r="V26" s="225">
        <v>0.4</v>
      </c>
      <c r="W26" s="179">
        <f t="shared" si="10"/>
        <v>161.146142266842</v>
      </c>
      <c r="X26" s="179">
        <f>IFERROR(VLOOKUP($A26,老旧小区改造任务!$C$8:$O$74,4,0),0)</f>
        <v>1138</v>
      </c>
      <c r="Y26" s="225">
        <v>0.4</v>
      </c>
      <c r="Z26" s="179">
        <f t="shared" si="11"/>
        <v>190.097227477065</v>
      </c>
      <c r="AA26" s="179">
        <f>IFERROR(VLOOKUP($A26,老旧小区改造任务!$C$8:$O$74,7,0),0)</f>
        <v>26</v>
      </c>
      <c r="AB26" s="225">
        <v>0.1</v>
      </c>
      <c r="AC26" s="179">
        <f t="shared" si="12"/>
        <v>59.260227588121</v>
      </c>
      <c r="AD26" s="179">
        <f>IFERROR(VLOOKUP($A26,老旧小区改造任务!$C$8:$O$74,13,0),0)</f>
        <v>16</v>
      </c>
      <c r="AE26" s="225">
        <v>0.1</v>
      </c>
      <c r="AF26" s="179">
        <f t="shared" si="13"/>
        <v>115.055691768827</v>
      </c>
      <c r="AG26" s="232">
        <f t="shared" si="14"/>
        <v>525.559289100855</v>
      </c>
      <c r="AH26" s="232">
        <f t="shared" si="26"/>
        <v>526</v>
      </c>
      <c r="AI26" s="233">
        <f t="shared" si="15"/>
        <v>526</v>
      </c>
      <c r="AJ26" s="233">
        <f t="shared" si="27"/>
        <v>3901</v>
      </c>
    </row>
    <row r="27" ht="25" customHeight="true" spans="1:36">
      <c r="A27" s="199" t="s">
        <v>28</v>
      </c>
      <c r="B27" s="179">
        <f>IFERROR(VLOOKUP(A27,公租房保障和城市棚户区改造!$A$6:$P$66,16,0),0)</f>
        <v>350</v>
      </c>
      <c r="C27" s="198">
        <f t="shared" si="5"/>
        <v>200.188633970112</v>
      </c>
      <c r="D27" s="198">
        <f t="shared" si="6"/>
        <v>200.188633970112</v>
      </c>
      <c r="E27" s="198">
        <f t="shared" si="16"/>
        <v>200</v>
      </c>
      <c r="F27" s="179">
        <f t="shared" si="17"/>
        <v>200</v>
      </c>
      <c r="G27" s="179"/>
      <c r="H27" s="198" t="e">
        <f t="shared" si="18"/>
        <v>#DIV/0!</v>
      </c>
      <c r="I27" s="179" t="e">
        <f t="shared" si="19"/>
        <v>#DIV/0!</v>
      </c>
      <c r="J27" s="179"/>
      <c r="K27" s="198" t="e">
        <f t="shared" si="20"/>
        <v>#DIV/0!</v>
      </c>
      <c r="L27" s="179" t="e">
        <f t="shared" si="21"/>
        <v>#DIV/0!</v>
      </c>
      <c r="M27" s="179" t="e">
        <f t="shared" si="22"/>
        <v>#DIV/0!</v>
      </c>
      <c r="N27" s="179" t="e">
        <f t="shared" si="23"/>
        <v>#DIV/0!</v>
      </c>
      <c r="O27" s="179" t="e">
        <f t="shared" si="24"/>
        <v>#DIV/0!</v>
      </c>
      <c r="P27" s="179">
        <f>IFERROR(VLOOKUP(A27,公租房保障和城市棚户区改造!$A$6:$O$66,2,0),0)</f>
        <v>0</v>
      </c>
      <c r="Q27" s="198">
        <f t="shared" si="7"/>
        <v>0</v>
      </c>
      <c r="R27" s="198">
        <f t="shared" si="8"/>
        <v>0</v>
      </c>
      <c r="S27" s="198">
        <f t="shared" si="25"/>
        <v>0</v>
      </c>
      <c r="T27" s="179">
        <f t="shared" si="9"/>
        <v>0</v>
      </c>
      <c r="U27" s="179">
        <f>IFERROR(VLOOKUP($A27,老旧小区改造任务!$C$8:$O$74,10,0),0)</f>
        <v>3.89</v>
      </c>
      <c r="V27" s="225">
        <v>0.4</v>
      </c>
      <c r="W27" s="179">
        <f t="shared" si="10"/>
        <v>76.633067655014</v>
      </c>
      <c r="X27" s="179">
        <f>IFERROR(VLOOKUP($A27,老旧小区改造任务!$C$8:$O$74,4,0),0)</f>
        <v>486</v>
      </c>
      <c r="Y27" s="225">
        <v>0.4</v>
      </c>
      <c r="Z27" s="179">
        <f t="shared" si="11"/>
        <v>81.1838774638433</v>
      </c>
      <c r="AA27" s="179">
        <f>IFERROR(VLOOKUP($A27,老旧小区改造任务!$C$8:$O$74,7,0),0)</f>
        <v>11</v>
      </c>
      <c r="AB27" s="225">
        <v>0.1</v>
      </c>
      <c r="AC27" s="179">
        <f t="shared" si="12"/>
        <v>25.0716347488204</v>
      </c>
      <c r="AD27" s="179">
        <f>IFERROR(VLOOKUP($A27,老旧小区改造任务!$C$8:$O$74,13,0),0)</f>
        <v>6</v>
      </c>
      <c r="AE27" s="225">
        <v>0.1</v>
      </c>
      <c r="AF27" s="179">
        <f t="shared" si="13"/>
        <v>43.14588441331</v>
      </c>
      <c r="AG27" s="232">
        <f t="shared" si="14"/>
        <v>226.034464280988</v>
      </c>
      <c r="AH27" s="232">
        <f t="shared" si="26"/>
        <v>226</v>
      </c>
      <c r="AI27" s="233">
        <f t="shared" si="15"/>
        <v>226</v>
      </c>
      <c r="AJ27" s="233">
        <f t="shared" si="27"/>
        <v>426</v>
      </c>
    </row>
    <row r="28" ht="25" customHeight="true" spans="1:36">
      <c r="A28" s="199" t="s">
        <v>29</v>
      </c>
      <c r="B28" s="179">
        <f>IFERROR(VLOOKUP(A28,公租房保障和城市棚户区改造!$A$6:$P$66,16,0),0)</f>
        <v>238</v>
      </c>
      <c r="C28" s="198">
        <f t="shared" si="5"/>
        <v>136.128271099676</v>
      </c>
      <c r="D28" s="198">
        <f t="shared" si="6"/>
        <v>136.128271099676</v>
      </c>
      <c r="E28" s="198">
        <f t="shared" si="16"/>
        <v>136</v>
      </c>
      <c r="F28" s="179">
        <f t="shared" si="17"/>
        <v>136</v>
      </c>
      <c r="G28" s="179"/>
      <c r="H28" s="198" t="e">
        <f t="shared" si="18"/>
        <v>#DIV/0!</v>
      </c>
      <c r="I28" s="179" t="e">
        <f t="shared" si="19"/>
        <v>#DIV/0!</v>
      </c>
      <c r="J28" s="179"/>
      <c r="K28" s="198" t="e">
        <f t="shared" si="20"/>
        <v>#DIV/0!</v>
      </c>
      <c r="L28" s="179" t="e">
        <f t="shared" si="21"/>
        <v>#DIV/0!</v>
      </c>
      <c r="M28" s="179" t="e">
        <f t="shared" si="22"/>
        <v>#DIV/0!</v>
      </c>
      <c r="N28" s="179" t="e">
        <f t="shared" si="23"/>
        <v>#DIV/0!</v>
      </c>
      <c r="O28" s="179" t="e">
        <f t="shared" si="24"/>
        <v>#DIV/0!</v>
      </c>
      <c r="P28" s="179">
        <f>IFERROR(VLOOKUP(A28,公租房保障和城市棚户区改造!$A$6:$O$66,2,0),0)</f>
        <v>0</v>
      </c>
      <c r="Q28" s="198">
        <f t="shared" si="7"/>
        <v>0</v>
      </c>
      <c r="R28" s="198">
        <f t="shared" si="8"/>
        <v>0</v>
      </c>
      <c r="S28" s="198">
        <f t="shared" si="25"/>
        <v>0</v>
      </c>
      <c r="T28" s="179">
        <f t="shared" si="9"/>
        <v>0</v>
      </c>
      <c r="U28" s="179">
        <f>IFERROR(VLOOKUP($A28,老旧小区改造任务!$C$8:$O$74,10,0),0)</f>
        <v>10.35</v>
      </c>
      <c r="V28" s="225">
        <v>0.4</v>
      </c>
      <c r="W28" s="179">
        <f t="shared" si="10"/>
        <v>203.895180007557</v>
      </c>
      <c r="X28" s="179">
        <f>IFERROR(VLOOKUP($A28,老旧小区改造任务!$C$8:$O$74,4,0),0)</f>
        <v>1298</v>
      </c>
      <c r="Y28" s="225">
        <v>0.4</v>
      </c>
      <c r="Z28" s="179">
        <f t="shared" si="11"/>
        <v>216.824429934298</v>
      </c>
      <c r="AA28" s="179">
        <f>IFERROR(VLOOKUP($A28,老旧小区改造任务!$C$8:$O$74,7,0),0)</f>
        <v>22</v>
      </c>
      <c r="AB28" s="225">
        <v>0.1</v>
      </c>
      <c r="AC28" s="179">
        <f t="shared" si="12"/>
        <v>50.1432694976409</v>
      </c>
      <c r="AD28" s="179">
        <f>IFERROR(VLOOKUP($A28,老旧小区改造任务!$C$8:$O$74,13,0),0)</f>
        <v>15</v>
      </c>
      <c r="AE28" s="225">
        <v>0.1</v>
      </c>
      <c r="AF28" s="179">
        <f t="shared" si="13"/>
        <v>107.864711033275</v>
      </c>
      <c r="AG28" s="232">
        <f t="shared" si="14"/>
        <v>578.727590472771</v>
      </c>
      <c r="AH28" s="232">
        <f t="shared" si="26"/>
        <v>579</v>
      </c>
      <c r="AI28" s="233">
        <f t="shared" si="15"/>
        <v>579</v>
      </c>
      <c r="AJ28" s="233">
        <f t="shared" si="27"/>
        <v>715</v>
      </c>
    </row>
    <row r="29" ht="25" customHeight="true" spans="1:36">
      <c r="A29" s="199" t="s">
        <v>30</v>
      </c>
      <c r="B29" s="179">
        <f>IFERROR(VLOOKUP(A29,公租房保障和城市棚户区改造!$A$6:$P$66,16,0),0)</f>
        <v>7835</v>
      </c>
      <c r="C29" s="198">
        <f t="shared" si="5"/>
        <v>4481.36556330236</v>
      </c>
      <c r="D29" s="198">
        <f t="shared" si="6"/>
        <v>4481.36556330236</v>
      </c>
      <c r="E29" s="198">
        <f t="shared" si="16"/>
        <v>4481</v>
      </c>
      <c r="F29" s="179">
        <f t="shared" si="17"/>
        <v>4481</v>
      </c>
      <c r="G29" s="179"/>
      <c r="H29" s="198" t="e">
        <f t="shared" si="18"/>
        <v>#DIV/0!</v>
      </c>
      <c r="I29" s="179" t="e">
        <f t="shared" si="19"/>
        <v>#DIV/0!</v>
      </c>
      <c r="J29" s="179"/>
      <c r="K29" s="198" t="e">
        <f t="shared" si="20"/>
        <v>#DIV/0!</v>
      </c>
      <c r="L29" s="179" t="e">
        <f t="shared" si="21"/>
        <v>#DIV/0!</v>
      </c>
      <c r="M29" s="179" t="e">
        <f t="shared" si="22"/>
        <v>#DIV/0!</v>
      </c>
      <c r="N29" s="179" t="e">
        <f t="shared" si="23"/>
        <v>#DIV/0!</v>
      </c>
      <c r="O29" s="179" t="e">
        <f t="shared" si="24"/>
        <v>#DIV/0!</v>
      </c>
      <c r="P29" s="179">
        <f>IFERROR(VLOOKUP(A29,公租房保障和城市棚户区改造!$A$6:$O$66,2,0),0)</f>
        <v>0</v>
      </c>
      <c r="Q29" s="198">
        <f t="shared" si="7"/>
        <v>0</v>
      </c>
      <c r="R29" s="198">
        <f t="shared" si="8"/>
        <v>0</v>
      </c>
      <c r="S29" s="198">
        <f t="shared" si="25"/>
        <v>0</v>
      </c>
      <c r="T29" s="179">
        <f t="shared" si="9"/>
        <v>0</v>
      </c>
      <c r="U29" s="179">
        <f>IFERROR(VLOOKUP($A29,老旧小区改造任务!$C$8:$O$74,10,0),0)</f>
        <v>58.87</v>
      </c>
      <c r="V29" s="225">
        <v>0.4</v>
      </c>
      <c r="W29" s="179">
        <f t="shared" si="10"/>
        <v>1159.74002386907</v>
      </c>
      <c r="X29" s="179">
        <f>IFERROR(VLOOKUP($A29,老旧小区改造任务!$C$8:$O$74,4,0),0)</f>
        <v>5759</v>
      </c>
      <c r="Y29" s="225">
        <v>0.4</v>
      </c>
      <c r="Z29" s="179">
        <f t="shared" si="11"/>
        <v>962.012243445007</v>
      </c>
      <c r="AA29" s="179">
        <f>IFERROR(VLOOKUP($A29,老旧小区改造任务!$C$8:$O$74,7,0),0)</f>
        <v>138</v>
      </c>
      <c r="AB29" s="225">
        <v>0.1</v>
      </c>
      <c r="AC29" s="179">
        <f t="shared" si="12"/>
        <v>314.535054121565</v>
      </c>
      <c r="AD29" s="179">
        <f>IFERROR(VLOOKUP($A29,老旧小区改造任务!$C$8:$O$74,13,0),0)</f>
        <v>27</v>
      </c>
      <c r="AE29" s="225">
        <v>0.1</v>
      </c>
      <c r="AF29" s="179">
        <f t="shared" si="13"/>
        <v>194.156479859895</v>
      </c>
      <c r="AG29" s="232">
        <f t="shared" si="14"/>
        <v>2630.44380129554</v>
      </c>
      <c r="AH29" s="232">
        <f t="shared" si="26"/>
        <v>2630</v>
      </c>
      <c r="AI29" s="233">
        <f t="shared" si="15"/>
        <v>2630</v>
      </c>
      <c r="AJ29" s="233">
        <f t="shared" si="27"/>
        <v>7111</v>
      </c>
    </row>
    <row r="30" ht="25" customHeight="true" spans="1:36">
      <c r="A30" s="199" t="s">
        <v>31</v>
      </c>
      <c r="B30" s="179">
        <f>IFERROR(VLOOKUP(A30,公租房保障和城市棚户区改造!$A$6:$P$66,16,0),0)</f>
        <v>700</v>
      </c>
      <c r="C30" s="198">
        <f t="shared" si="5"/>
        <v>400.377267940224</v>
      </c>
      <c r="D30" s="198">
        <f t="shared" si="6"/>
        <v>400.377267940224</v>
      </c>
      <c r="E30" s="198">
        <f t="shared" si="16"/>
        <v>400</v>
      </c>
      <c r="F30" s="179">
        <f t="shared" si="17"/>
        <v>400</v>
      </c>
      <c r="G30" s="179"/>
      <c r="H30" s="198" t="e">
        <f t="shared" si="18"/>
        <v>#DIV/0!</v>
      </c>
      <c r="I30" s="179" t="e">
        <f t="shared" si="19"/>
        <v>#DIV/0!</v>
      </c>
      <c r="J30" s="179"/>
      <c r="K30" s="198" t="e">
        <f t="shared" si="20"/>
        <v>#DIV/0!</v>
      </c>
      <c r="L30" s="179" t="e">
        <f t="shared" si="21"/>
        <v>#DIV/0!</v>
      </c>
      <c r="M30" s="179" t="e">
        <f t="shared" si="22"/>
        <v>#DIV/0!</v>
      </c>
      <c r="N30" s="179" t="e">
        <f t="shared" si="23"/>
        <v>#DIV/0!</v>
      </c>
      <c r="O30" s="179" t="e">
        <f t="shared" si="24"/>
        <v>#DIV/0!</v>
      </c>
      <c r="P30" s="179">
        <f>IFERROR(VLOOKUP(A30,公租房保障和城市棚户区改造!$A$6:$O$66,2,0),0)</f>
        <v>0</v>
      </c>
      <c r="Q30" s="198">
        <f t="shared" si="7"/>
        <v>0</v>
      </c>
      <c r="R30" s="198">
        <f t="shared" si="8"/>
        <v>0</v>
      </c>
      <c r="S30" s="198">
        <f t="shared" si="25"/>
        <v>0</v>
      </c>
      <c r="T30" s="179">
        <f t="shared" si="9"/>
        <v>0</v>
      </c>
      <c r="U30" s="179">
        <f>IFERROR(VLOOKUP($A30,老旧小区改造任务!$C$8:$O$74,10,0),0)</f>
        <v>0</v>
      </c>
      <c r="V30" s="225">
        <v>0.4</v>
      </c>
      <c r="W30" s="179">
        <f t="shared" si="10"/>
        <v>0</v>
      </c>
      <c r="X30" s="179">
        <f>IFERROR(VLOOKUP($A30,老旧小区改造任务!$C$8:$O$74,4,0),0)</f>
        <v>0</v>
      </c>
      <c r="Y30" s="225">
        <v>0.4</v>
      </c>
      <c r="Z30" s="179">
        <f t="shared" si="11"/>
        <v>0</v>
      </c>
      <c r="AA30" s="179">
        <f>IFERROR(VLOOKUP($A30,老旧小区改造任务!$C$8:$O$74,7,0),0)</f>
        <v>0</v>
      </c>
      <c r="AB30" s="225">
        <v>0.1</v>
      </c>
      <c r="AC30" s="179">
        <f t="shared" si="12"/>
        <v>0</v>
      </c>
      <c r="AD30" s="179">
        <f>IFERROR(VLOOKUP($A30,老旧小区改造任务!$C$8:$O$74,13,0),0)</f>
        <v>0</v>
      </c>
      <c r="AE30" s="225">
        <v>0.1</v>
      </c>
      <c r="AF30" s="179">
        <f t="shared" si="13"/>
        <v>0</v>
      </c>
      <c r="AG30" s="232">
        <f t="shared" si="14"/>
        <v>0</v>
      </c>
      <c r="AH30" s="232">
        <f t="shared" si="26"/>
        <v>0</v>
      </c>
      <c r="AI30" s="233">
        <f t="shared" si="15"/>
        <v>0</v>
      </c>
      <c r="AJ30" s="233">
        <f t="shared" si="27"/>
        <v>400</v>
      </c>
    </row>
    <row r="31" ht="25" customHeight="true" spans="1:36">
      <c r="A31" s="199" t="s">
        <v>32</v>
      </c>
      <c r="B31" s="179">
        <f>IFERROR(VLOOKUP(A31,公租房保障和城市棚户区改造!$A$6:$P$66,16,0),0)</f>
        <v>600</v>
      </c>
      <c r="C31" s="198">
        <f t="shared" si="5"/>
        <v>343.180515377335</v>
      </c>
      <c r="D31" s="198">
        <f t="shared" si="6"/>
        <v>343.180515377335</v>
      </c>
      <c r="E31" s="198">
        <f t="shared" si="16"/>
        <v>343</v>
      </c>
      <c r="F31" s="179">
        <f t="shared" si="17"/>
        <v>343</v>
      </c>
      <c r="G31" s="179"/>
      <c r="H31" s="198" t="e">
        <f t="shared" si="18"/>
        <v>#DIV/0!</v>
      </c>
      <c r="I31" s="179" t="e">
        <f t="shared" si="19"/>
        <v>#DIV/0!</v>
      </c>
      <c r="J31" s="179"/>
      <c r="K31" s="198" t="e">
        <f t="shared" si="20"/>
        <v>#DIV/0!</v>
      </c>
      <c r="L31" s="179" t="e">
        <f t="shared" si="21"/>
        <v>#DIV/0!</v>
      </c>
      <c r="M31" s="179" t="e">
        <f t="shared" si="22"/>
        <v>#DIV/0!</v>
      </c>
      <c r="N31" s="179" t="e">
        <f t="shared" si="23"/>
        <v>#DIV/0!</v>
      </c>
      <c r="O31" s="179" t="e">
        <f t="shared" si="24"/>
        <v>#DIV/0!</v>
      </c>
      <c r="P31" s="179">
        <f>IFERROR(VLOOKUP(A31,公租房保障和城市棚户区改造!$A$6:$O$66,2,0),0)</f>
        <v>0</v>
      </c>
      <c r="Q31" s="198">
        <f t="shared" si="7"/>
        <v>0</v>
      </c>
      <c r="R31" s="198">
        <f t="shared" si="8"/>
        <v>0</v>
      </c>
      <c r="S31" s="198">
        <f t="shared" si="25"/>
        <v>0</v>
      </c>
      <c r="T31" s="179">
        <f t="shared" si="9"/>
        <v>0</v>
      </c>
      <c r="U31" s="179">
        <f>IFERROR(VLOOKUP($A31,老旧小区改造任务!$C$8:$O$74,10,0),0)</f>
        <v>10.33</v>
      </c>
      <c r="V31" s="225">
        <v>0.4</v>
      </c>
      <c r="W31" s="179">
        <f t="shared" si="10"/>
        <v>203.501179659716</v>
      </c>
      <c r="X31" s="179">
        <f>IFERROR(VLOOKUP($A31,老旧小区改造任务!$C$8:$O$74,4,0),0)</f>
        <v>1255</v>
      </c>
      <c r="Y31" s="225">
        <v>0.4</v>
      </c>
      <c r="Z31" s="179">
        <f t="shared" si="11"/>
        <v>209.641494273916</v>
      </c>
      <c r="AA31" s="179">
        <f>IFERROR(VLOOKUP($A31,老旧小区改造任务!$C$8:$O$74,7,0),0)</f>
        <v>34</v>
      </c>
      <c r="AB31" s="225">
        <v>0.1</v>
      </c>
      <c r="AC31" s="179">
        <f t="shared" si="12"/>
        <v>77.4941437690813</v>
      </c>
      <c r="AD31" s="179">
        <f>IFERROR(VLOOKUP($A31,老旧小区改造任务!$C$8:$O$74,13,0),0)</f>
        <v>5</v>
      </c>
      <c r="AE31" s="225">
        <v>0.1</v>
      </c>
      <c r="AF31" s="179">
        <f t="shared" si="13"/>
        <v>35.9549036777583</v>
      </c>
      <c r="AG31" s="232">
        <f t="shared" si="14"/>
        <v>526.591721380472</v>
      </c>
      <c r="AH31" s="232">
        <f t="shared" si="26"/>
        <v>527</v>
      </c>
      <c r="AI31" s="233">
        <f t="shared" si="15"/>
        <v>527</v>
      </c>
      <c r="AJ31" s="233">
        <f t="shared" si="27"/>
        <v>870</v>
      </c>
    </row>
    <row r="32" ht="25" customHeight="true" spans="1:36">
      <c r="A32" s="199" t="s">
        <v>33</v>
      </c>
      <c r="B32" s="179">
        <f>IFERROR(VLOOKUP(A32,公租房保障和城市棚户区改造!$A$6:$P$66,16,0),0)</f>
        <v>1400</v>
      </c>
      <c r="C32" s="198">
        <f t="shared" si="5"/>
        <v>800.754535880447</v>
      </c>
      <c r="D32" s="198">
        <f t="shared" si="6"/>
        <v>800.754535880447</v>
      </c>
      <c r="E32" s="198">
        <f t="shared" si="16"/>
        <v>801</v>
      </c>
      <c r="F32" s="179">
        <f t="shared" si="17"/>
        <v>801</v>
      </c>
      <c r="G32" s="179"/>
      <c r="H32" s="198" t="e">
        <f t="shared" si="18"/>
        <v>#DIV/0!</v>
      </c>
      <c r="I32" s="179" t="e">
        <f t="shared" si="19"/>
        <v>#DIV/0!</v>
      </c>
      <c r="J32" s="179"/>
      <c r="K32" s="198" t="e">
        <f t="shared" si="20"/>
        <v>#DIV/0!</v>
      </c>
      <c r="L32" s="179" t="e">
        <f t="shared" si="21"/>
        <v>#DIV/0!</v>
      </c>
      <c r="M32" s="179" t="e">
        <f t="shared" si="22"/>
        <v>#DIV/0!</v>
      </c>
      <c r="N32" s="179" t="e">
        <f t="shared" si="23"/>
        <v>#DIV/0!</v>
      </c>
      <c r="O32" s="179" t="e">
        <f t="shared" si="24"/>
        <v>#DIV/0!</v>
      </c>
      <c r="P32" s="179">
        <f>IFERROR(VLOOKUP(A32,公租房保障和城市棚户区改造!$A$6:$O$66,2,0),0)</f>
        <v>0</v>
      </c>
      <c r="Q32" s="198">
        <f t="shared" si="7"/>
        <v>0</v>
      </c>
      <c r="R32" s="198">
        <f t="shared" si="8"/>
        <v>0</v>
      </c>
      <c r="S32" s="198">
        <f t="shared" si="25"/>
        <v>0</v>
      </c>
      <c r="T32" s="179">
        <f t="shared" si="9"/>
        <v>0</v>
      </c>
      <c r="U32" s="179">
        <f>IFERROR(VLOOKUP($A32,老旧小区改造任务!$C$8:$O$74,10,0),0)</f>
        <v>2.35</v>
      </c>
      <c r="V32" s="225">
        <v>0.4</v>
      </c>
      <c r="W32" s="179">
        <f t="shared" si="10"/>
        <v>46.295040871281</v>
      </c>
      <c r="X32" s="179">
        <f>IFERROR(VLOOKUP($A32,老旧小区改造任务!$C$8:$O$74,4,0),0)</f>
        <v>260</v>
      </c>
      <c r="Y32" s="225">
        <v>0.4</v>
      </c>
      <c r="Z32" s="179">
        <f t="shared" si="11"/>
        <v>43.4317039930026</v>
      </c>
      <c r="AA32" s="179">
        <f>IFERROR(VLOOKUP($A32,老旧小区改造任务!$C$8:$O$74,7,0),0)</f>
        <v>10</v>
      </c>
      <c r="AB32" s="225">
        <v>0.1</v>
      </c>
      <c r="AC32" s="179">
        <f t="shared" si="12"/>
        <v>22.7923952262004</v>
      </c>
      <c r="AD32" s="179">
        <f>IFERROR(VLOOKUP($A32,老旧小区改造任务!$C$8:$O$74,13,0),0)</f>
        <v>10</v>
      </c>
      <c r="AE32" s="225">
        <v>0.1</v>
      </c>
      <c r="AF32" s="179">
        <f t="shared" si="13"/>
        <v>71.9098073555166</v>
      </c>
      <c r="AG32" s="232">
        <f t="shared" si="14"/>
        <v>184.428947446001</v>
      </c>
      <c r="AH32" s="232">
        <f t="shared" si="26"/>
        <v>184</v>
      </c>
      <c r="AI32" s="233">
        <f t="shared" si="15"/>
        <v>184</v>
      </c>
      <c r="AJ32" s="233">
        <f t="shared" si="27"/>
        <v>985</v>
      </c>
    </row>
    <row r="33" ht="25" customHeight="true" spans="1:36">
      <c r="A33" s="199" t="s">
        <v>34</v>
      </c>
      <c r="B33" s="179">
        <f>IFERROR(VLOOKUP(A33,公租房保障和城市棚户区改造!$A$6:$P$66,16,0),0)</f>
        <v>600</v>
      </c>
      <c r="C33" s="198">
        <f t="shared" si="5"/>
        <v>343.180515377335</v>
      </c>
      <c r="D33" s="198">
        <f t="shared" si="6"/>
        <v>343.180515377335</v>
      </c>
      <c r="E33" s="198">
        <f t="shared" si="16"/>
        <v>343</v>
      </c>
      <c r="F33" s="179">
        <f t="shared" si="17"/>
        <v>343</v>
      </c>
      <c r="G33" s="179"/>
      <c r="H33" s="198" t="e">
        <f t="shared" si="18"/>
        <v>#DIV/0!</v>
      </c>
      <c r="I33" s="179" t="e">
        <f t="shared" si="19"/>
        <v>#DIV/0!</v>
      </c>
      <c r="J33" s="179"/>
      <c r="K33" s="198" t="e">
        <f t="shared" si="20"/>
        <v>#DIV/0!</v>
      </c>
      <c r="L33" s="179" t="e">
        <f t="shared" si="21"/>
        <v>#DIV/0!</v>
      </c>
      <c r="M33" s="179" t="e">
        <f t="shared" si="22"/>
        <v>#DIV/0!</v>
      </c>
      <c r="N33" s="179" t="e">
        <f t="shared" si="23"/>
        <v>#DIV/0!</v>
      </c>
      <c r="O33" s="179" t="e">
        <f t="shared" si="24"/>
        <v>#DIV/0!</v>
      </c>
      <c r="P33" s="179">
        <f>IFERROR(VLOOKUP(A33,公租房保障和城市棚户区改造!$A$6:$O$66,2,0),0)</f>
        <v>352</v>
      </c>
      <c r="Q33" s="198">
        <f t="shared" si="7"/>
        <v>237.351447979979</v>
      </c>
      <c r="R33" s="198">
        <f t="shared" si="8"/>
        <v>237.351447979979</v>
      </c>
      <c r="S33" s="198">
        <f t="shared" si="25"/>
        <v>237</v>
      </c>
      <c r="T33" s="179">
        <f t="shared" si="9"/>
        <v>237</v>
      </c>
      <c r="U33" s="179">
        <f>IFERROR(VLOOKUP($A33,老旧小区改造任务!$C$8:$O$74,10,0),0)</f>
        <v>11.6</v>
      </c>
      <c r="V33" s="225">
        <v>0.4</v>
      </c>
      <c r="W33" s="179">
        <f t="shared" si="10"/>
        <v>228.5202017476</v>
      </c>
      <c r="X33" s="179">
        <f>IFERROR(VLOOKUP($A33,老旧小区改造任务!$C$8:$O$74,4,0),0)</f>
        <v>1735</v>
      </c>
      <c r="Y33" s="225">
        <v>0.4</v>
      </c>
      <c r="Z33" s="179">
        <f t="shared" si="11"/>
        <v>289.823101645613</v>
      </c>
      <c r="AA33" s="179">
        <f>IFERROR(VLOOKUP($A33,老旧小区改造任务!$C$8:$O$74,7,0),0)</f>
        <v>47</v>
      </c>
      <c r="AB33" s="225">
        <v>0.1</v>
      </c>
      <c r="AC33" s="179">
        <f t="shared" si="12"/>
        <v>107.124257563142</v>
      </c>
      <c r="AD33" s="179">
        <f>IFERROR(VLOOKUP($A33,老旧小区改造任务!$C$8:$O$74,13,0),0)</f>
        <v>21</v>
      </c>
      <c r="AE33" s="225">
        <v>0.1</v>
      </c>
      <c r="AF33" s="179">
        <f t="shared" si="13"/>
        <v>151.010595446585</v>
      </c>
      <c r="AG33" s="232">
        <f t="shared" si="14"/>
        <v>776.47815640294</v>
      </c>
      <c r="AH33" s="232">
        <f t="shared" si="26"/>
        <v>776</v>
      </c>
      <c r="AI33" s="233">
        <f t="shared" si="15"/>
        <v>776</v>
      </c>
      <c r="AJ33" s="233">
        <f t="shared" si="27"/>
        <v>1356</v>
      </c>
    </row>
    <row r="34" ht="25" customHeight="true" spans="1:36">
      <c r="A34" s="199" t="s">
        <v>35</v>
      </c>
      <c r="B34" s="179">
        <f>IFERROR(VLOOKUP(A34,公租房保障和城市棚户区改造!$A$6:$P$66,16,0),0)</f>
        <v>1250</v>
      </c>
      <c r="C34" s="198">
        <f t="shared" si="5"/>
        <v>714.959407036114</v>
      </c>
      <c r="D34" s="198">
        <f t="shared" si="6"/>
        <v>714.959407036114</v>
      </c>
      <c r="E34" s="198">
        <f t="shared" si="16"/>
        <v>715</v>
      </c>
      <c r="F34" s="179">
        <f t="shared" si="17"/>
        <v>715</v>
      </c>
      <c r="G34" s="179"/>
      <c r="H34" s="198" t="e">
        <f t="shared" si="18"/>
        <v>#DIV/0!</v>
      </c>
      <c r="I34" s="179" t="e">
        <f t="shared" si="19"/>
        <v>#DIV/0!</v>
      </c>
      <c r="J34" s="179"/>
      <c r="K34" s="198" t="e">
        <f t="shared" si="20"/>
        <v>#DIV/0!</v>
      </c>
      <c r="L34" s="179" t="e">
        <f t="shared" si="21"/>
        <v>#DIV/0!</v>
      </c>
      <c r="M34" s="179" t="e">
        <f t="shared" si="22"/>
        <v>#DIV/0!</v>
      </c>
      <c r="N34" s="179" t="e">
        <f t="shared" si="23"/>
        <v>#DIV/0!</v>
      </c>
      <c r="O34" s="179" t="e">
        <f t="shared" si="24"/>
        <v>#DIV/0!</v>
      </c>
      <c r="P34" s="179">
        <f>IFERROR(VLOOKUP(A34,公租房保障和城市棚户区改造!$A$6:$O$66,2,0),0)</f>
        <v>2320</v>
      </c>
      <c r="Q34" s="198">
        <f t="shared" si="7"/>
        <v>1564.36181623168</v>
      </c>
      <c r="R34" s="198">
        <f t="shared" si="8"/>
        <v>1564.36181623168</v>
      </c>
      <c r="S34" s="198">
        <f t="shared" si="25"/>
        <v>1564</v>
      </c>
      <c r="T34" s="179">
        <f t="shared" si="9"/>
        <v>1564</v>
      </c>
      <c r="U34" s="179">
        <f>IFERROR(VLOOKUP($A34,老旧小区改造任务!$C$8:$O$74,10,0),0)</f>
        <v>59.5</v>
      </c>
      <c r="V34" s="225">
        <v>0.4</v>
      </c>
      <c r="W34" s="179">
        <f t="shared" si="10"/>
        <v>1172.15103482605</v>
      </c>
      <c r="X34" s="179">
        <f>IFERROR(VLOOKUP($A34,老旧小区改造任务!$C$8:$O$74,4,0),0)</f>
        <v>6808</v>
      </c>
      <c r="Y34" s="225">
        <v>0.4</v>
      </c>
      <c r="Z34" s="179">
        <f t="shared" si="11"/>
        <v>1137.24246455524</v>
      </c>
      <c r="AA34" s="179">
        <f>IFERROR(VLOOKUP($A34,老旧小区改造任务!$C$8:$O$74,7,0),0)</f>
        <v>165</v>
      </c>
      <c r="AB34" s="225">
        <v>0.1</v>
      </c>
      <c r="AC34" s="179">
        <f t="shared" si="12"/>
        <v>376.074521232306</v>
      </c>
      <c r="AD34" s="179">
        <f>IFERROR(VLOOKUP($A34,老旧小区改造任务!$C$8:$O$74,13,0),0)</f>
        <v>84</v>
      </c>
      <c r="AE34" s="225">
        <v>0.1</v>
      </c>
      <c r="AF34" s="179">
        <f t="shared" si="13"/>
        <v>604.04238178634</v>
      </c>
      <c r="AG34" s="232">
        <f t="shared" si="14"/>
        <v>3289.51040239994</v>
      </c>
      <c r="AH34" s="232">
        <f t="shared" si="26"/>
        <v>3290</v>
      </c>
      <c r="AI34" s="233">
        <f t="shared" si="15"/>
        <v>3290</v>
      </c>
      <c r="AJ34" s="233">
        <f t="shared" si="27"/>
        <v>5569</v>
      </c>
    </row>
    <row r="35" ht="25" customHeight="true" spans="1:36">
      <c r="A35" s="200" t="s">
        <v>36</v>
      </c>
      <c r="B35" s="193">
        <f>SUM(B36:B37)</f>
        <v>9900</v>
      </c>
      <c r="C35" s="194">
        <f>SUM(C36:C37)</f>
        <v>5662.47850372602</v>
      </c>
      <c r="D35" s="194">
        <f>SUM(D36:D37)</f>
        <v>5662.47850372602</v>
      </c>
      <c r="E35" s="194">
        <f>SUM(E36:E37)</f>
        <v>5662</v>
      </c>
      <c r="F35" s="193">
        <f>SUM(F36:F37)</f>
        <v>5662</v>
      </c>
      <c r="G35" s="193">
        <f t="shared" ref="G35:U35" si="28">SUM(G36:G37)</f>
        <v>0</v>
      </c>
      <c r="H35" s="194" t="e">
        <f t="shared" si="28"/>
        <v>#DIV/0!</v>
      </c>
      <c r="I35" s="193" t="e">
        <f t="shared" si="28"/>
        <v>#DIV/0!</v>
      </c>
      <c r="J35" s="193">
        <f t="shared" si="28"/>
        <v>0</v>
      </c>
      <c r="K35" s="194" t="e">
        <f t="shared" si="28"/>
        <v>#DIV/0!</v>
      </c>
      <c r="L35" s="193" t="e">
        <f t="shared" si="28"/>
        <v>#DIV/0!</v>
      </c>
      <c r="M35" s="193" t="e">
        <f t="shared" si="28"/>
        <v>#DIV/0!</v>
      </c>
      <c r="N35" s="193" t="e">
        <f t="shared" si="28"/>
        <v>#DIV/0!</v>
      </c>
      <c r="O35" s="193" t="e">
        <f t="shared" si="28"/>
        <v>#DIV/0!</v>
      </c>
      <c r="P35" s="193">
        <f t="shared" si="28"/>
        <v>0</v>
      </c>
      <c r="Q35" s="194">
        <f t="shared" si="28"/>
        <v>0</v>
      </c>
      <c r="R35" s="194">
        <f t="shared" si="28"/>
        <v>0</v>
      </c>
      <c r="S35" s="194">
        <f t="shared" si="28"/>
        <v>0</v>
      </c>
      <c r="T35" s="193">
        <f t="shared" si="28"/>
        <v>0</v>
      </c>
      <c r="U35" s="193">
        <f t="shared" si="28"/>
        <v>0</v>
      </c>
      <c r="V35" s="224" t="s">
        <v>84</v>
      </c>
      <c r="W35" s="193">
        <f t="shared" ref="W35:AA35" si="29">SUM(W36:W37)</f>
        <v>0</v>
      </c>
      <c r="X35" s="193">
        <f t="shared" si="29"/>
        <v>0</v>
      </c>
      <c r="Y35" s="224" t="s">
        <v>84</v>
      </c>
      <c r="Z35" s="193">
        <f t="shared" si="29"/>
        <v>0</v>
      </c>
      <c r="AA35" s="193">
        <f t="shared" si="29"/>
        <v>0</v>
      </c>
      <c r="AB35" s="224" t="s">
        <v>85</v>
      </c>
      <c r="AC35" s="193">
        <f t="shared" ref="AC35:AJ35" si="30">SUM(AC36:AC37)</f>
        <v>0</v>
      </c>
      <c r="AD35" s="193">
        <f t="shared" si="30"/>
        <v>0</v>
      </c>
      <c r="AE35" s="224">
        <v>0.1</v>
      </c>
      <c r="AF35" s="193">
        <f t="shared" si="30"/>
        <v>0</v>
      </c>
      <c r="AG35" s="194">
        <f t="shared" si="30"/>
        <v>0</v>
      </c>
      <c r="AH35" s="194">
        <f t="shared" si="30"/>
        <v>0</v>
      </c>
      <c r="AI35" s="193">
        <f t="shared" si="30"/>
        <v>0</v>
      </c>
      <c r="AJ35" s="193">
        <f t="shared" si="30"/>
        <v>5662</v>
      </c>
    </row>
    <row r="36" ht="25" customHeight="true" spans="1:36">
      <c r="A36" s="195" t="s">
        <v>37</v>
      </c>
      <c r="B36" s="196">
        <f>IFERROR(VLOOKUP("白山市",公租房保障和城市棚户区改造!$A$6:$P$66,16,0),0)</f>
        <v>4800</v>
      </c>
      <c r="C36" s="201">
        <f t="shared" ref="C36:C51" si="31">B36/$B$7*$C$7</f>
        <v>2745.44412301868</v>
      </c>
      <c r="D36" s="198">
        <f t="shared" ref="D36:D51" si="32">C36</f>
        <v>2745.44412301868</v>
      </c>
      <c r="E36" s="198">
        <f>ROUND(D36,0)</f>
        <v>2745</v>
      </c>
      <c r="F36" s="179">
        <f>E36</f>
        <v>2745</v>
      </c>
      <c r="G36" s="179"/>
      <c r="H36" s="198" t="e">
        <f t="shared" ref="H36:H51" si="33">G36/$G$7*$H$7</f>
        <v>#DIV/0!</v>
      </c>
      <c r="I36" s="179" t="e">
        <f t="shared" ref="I36:I51" si="34">H36</f>
        <v>#DIV/0!</v>
      </c>
      <c r="J36" s="179"/>
      <c r="K36" s="198" t="e">
        <f t="shared" ref="K36:K51" si="35">J36/$J$7*$K$7</f>
        <v>#DIV/0!</v>
      </c>
      <c r="L36" s="179" t="e">
        <f t="shared" ref="L36:L51" si="36">K36</f>
        <v>#DIV/0!</v>
      </c>
      <c r="M36" s="179" t="e">
        <f t="shared" ref="M36:M51" si="37">I36+L36</f>
        <v>#DIV/0!</v>
      </c>
      <c r="N36" s="179" t="e">
        <f t="shared" ref="N36:N51" si="38">ROUND(M36,0)</f>
        <v>#DIV/0!</v>
      </c>
      <c r="O36" s="179" t="e">
        <f t="shared" ref="O36:O51" si="39">N36</f>
        <v>#DIV/0!</v>
      </c>
      <c r="P36" s="196">
        <f>IFERROR(VLOOKUP("白山市",公租房保障和城市棚户区改造!$A$6:$O$66,2,0),0)</f>
        <v>0</v>
      </c>
      <c r="Q36" s="201">
        <f t="shared" ref="Q36:Q51" si="40">P36/$P$7*$Q$7</f>
        <v>0</v>
      </c>
      <c r="R36" s="201">
        <f t="shared" ref="R36:R51" si="41">Q36</f>
        <v>0</v>
      </c>
      <c r="S36" s="198">
        <f t="shared" ref="S36:S51" si="42">ROUND(R36,0)</f>
        <v>0</v>
      </c>
      <c r="T36" s="179">
        <f t="shared" ref="T36:T51" si="43">S36</f>
        <v>0</v>
      </c>
      <c r="U36" s="226"/>
      <c r="V36" s="225">
        <v>0.4</v>
      </c>
      <c r="W36" s="179">
        <f t="shared" ref="W36:W51" si="44">U36/$U$7*$AG$6*V36</f>
        <v>0</v>
      </c>
      <c r="X36" s="226"/>
      <c r="Y36" s="225">
        <v>0.4</v>
      </c>
      <c r="Z36" s="179">
        <f t="shared" ref="Z36:Z51" si="45">X36/$X$7*$AG$6*Y36</f>
        <v>0</v>
      </c>
      <c r="AA36" s="226"/>
      <c r="AB36" s="225">
        <v>0.1</v>
      </c>
      <c r="AC36" s="179">
        <f t="shared" ref="AC36:AC51" si="46">AA36/$AA$7*$AG$6*AB36</f>
        <v>0</v>
      </c>
      <c r="AD36" s="226"/>
      <c r="AE36" s="225">
        <v>0.1</v>
      </c>
      <c r="AF36" s="179">
        <f t="shared" ref="AF36:AF51" si="47">AD36/$AD$7*$AG$6*AE36</f>
        <v>0</v>
      </c>
      <c r="AG36" s="232">
        <f t="shared" ref="AG36:AG51" si="48">W36+Z36+AC36+AF36</f>
        <v>0</v>
      </c>
      <c r="AH36" s="232">
        <f t="shared" ref="AH36:AH51" si="49">ROUND(AG36,0)</f>
        <v>0</v>
      </c>
      <c r="AI36" s="233">
        <f t="shared" ref="AI36:AI51" si="50">AH36</f>
        <v>0</v>
      </c>
      <c r="AJ36" s="233">
        <f t="shared" ref="AJ36:AJ51" si="51">F36+T36+AI36</f>
        <v>2745</v>
      </c>
    </row>
    <row r="37" ht="25" customHeight="true" spans="1:36">
      <c r="A37" s="202" t="s">
        <v>38</v>
      </c>
      <c r="B37" s="179">
        <f>IFERROR(VLOOKUP(A37,公租房保障和城市棚户区改造!$A$6:$P$66,16,0),0)</f>
        <v>5100</v>
      </c>
      <c r="C37" s="198">
        <f t="shared" si="31"/>
        <v>2917.03438070734</v>
      </c>
      <c r="D37" s="198">
        <f t="shared" si="32"/>
        <v>2917.03438070734</v>
      </c>
      <c r="E37" s="198">
        <f t="shared" ref="E37:E51" si="52">ROUND(D37,0)</f>
        <v>2917</v>
      </c>
      <c r="F37" s="179">
        <f t="shared" ref="F37:F51" si="53">E37</f>
        <v>2917</v>
      </c>
      <c r="G37" s="179"/>
      <c r="H37" s="198" t="e">
        <f t="shared" si="33"/>
        <v>#DIV/0!</v>
      </c>
      <c r="I37" s="179" t="e">
        <f t="shared" si="34"/>
        <v>#DIV/0!</v>
      </c>
      <c r="J37" s="179"/>
      <c r="K37" s="198" t="e">
        <f t="shared" si="35"/>
        <v>#DIV/0!</v>
      </c>
      <c r="L37" s="179" t="e">
        <f t="shared" si="36"/>
        <v>#DIV/0!</v>
      </c>
      <c r="M37" s="179" t="e">
        <f t="shared" si="37"/>
        <v>#DIV/0!</v>
      </c>
      <c r="N37" s="179" t="e">
        <f t="shared" si="38"/>
        <v>#DIV/0!</v>
      </c>
      <c r="O37" s="179" t="e">
        <f t="shared" si="39"/>
        <v>#DIV/0!</v>
      </c>
      <c r="P37" s="179">
        <f>IFERROR(VLOOKUP(A37,公租房保障和城市棚户区改造!$A$6:$O$66,2,0),0)</f>
        <v>0</v>
      </c>
      <c r="Q37" s="198">
        <f t="shared" si="40"/>
        <v>0</v>
      </c>
      <c r="R37" s="198">
        <f t="shared" si="41"/>
        <v>0</v>
      </c>
      <c r="S37" s="198">
        <f t="shared" si="42"/>
        <v>0</v>
      </c>
      <c r="T37" s="179">
        <f t="shared" si="43"/>
        <v>0</v>
      </c>
      <c r="U37" s="226"/>
      <c r="V37" s="225">
        <v>0.4</v>
      </c>
      <c r="W37" s="179">
        <f t="shared" si="44"/>
        <v>0</v>
      </c>
      <c r="X37" s="226"/>
      <c r="Y37" s="225">
        <v>0.4</v>
      </c>
      <c r="Z37" s="179">
        <f t="shared" si="45"/>
        <v>0</v>
      </c>
      <c r="AA37" s="226"/>
      <c r="AB37" s="225">
        <v>0.1</v>
      </c>
      <c r="AC37" s="179">
        <f t="shared" si="46"/>
        <v>0</v>
      </c>
      <c r="AD37" s="226"/>
      <c r="AE37" s="225">
        <v>0.1</v>
      </c>
      <c r="AF37" s="179">
        <f t="shared" si="47"/>
        <v>0</v>
      </c>
      <c r="AG37" s="232">
        <f t="shared" si="48"/>
        <v>0</v>
      </c>
      <c r="AH37" s="232">
        <f t="shared" si="49"/>
        <v>0</v>
      </c>
      <c r="AI37" s="233">
        <f t="shared" si="50"/>
        <v>0</v>
      </c>
      <c r="AJ37" s="233">
        <f t="shared" si="51"/>
        <v>2917</v>
      </c>
    </row>
    <row r="38" ht="25" customHeight="true" spans="1:36">
      <c r="A38" s="199" t="s">
        <v>39</v>
      </c>
      <c r="B38" s="179">
        <f>IFERROR(VLOOKUP(A38,公租房保障和城市棚户区改造!$A$6:$P$66,16,0),0)</f>
        <v>2500</v>
      </c>
      <c r="C38" s="198">
        <f t="shared" si="31"/>
        <v>1429.91881407223</v>
      </c>
      <c r="D38" s="198">
        <f t="shared" si="32"/>
        <v>1429.91881407223</v>
      </c>
      <c r="E38" s="198">
        <f t="shared" si="52"/>
        <v>1430</v>
      </c>
      <c r="F38" s="179">
        <f t="shared" si="53"/>
        <v>1430</v>
      </c>
      <c r="G38" s="179"/>
      <c r="H38" s="198" t="e">
        <f t="shared" si="33"/>
        <v>#DIV/0!</v>
      </c>
      <c r="I38" s="179" t="e">
        <f t="shared" si="34"/>
        <v>#DIV/0!</v>
      </c>
      <c r="J38" s="179"/>
      <c r="K38" s="198" t="e">
        <f t="shared" si="35"/>
        <v>#DIV/0!</v>
      </c>
      <c r="L38" s="179" t="e">
        <f t="shared" si="36"/>
        <v>#DIV/0!</v>
      </c>
      <c r="M38" s="179" t="e">
        <f t="shared" si="37"/>
        <v>#DIV/0!</v>
      </c>
      <c r="N38" s="179" t="e">
        <f t="shared" si="38"/>
        <v>#DIV/0!</v>
      </c>
      <c r="O38" s="179" t="e">
        <f t="shared" si="39"/>
        <v>#DIV/0!</v>
      </c>
      <c r="P38" s="179">
        <f>IFERROR(VLOOKUP(A38,公租房保障和城市棚户区改造!$A$6:$O$66,2,0),0)</f>
        <v>12</v>
      </c>
      <c r="Q38" s="198">
        <f t="shared" si="40"/>
        <v>8.09152663568109</v>
      </c>
      <c r="R38" s="198">
        <f t="shared" si="41"/>
        <v>8.09152663568109</v>
      </c>
      <c r="S38" s="198">
        <f t="shared" si="42"/>
        <v>8</v>
      </c>
      <c r="T38" s="179">
        <f t="shared" si="43"/>
        <v>8</v>
      </c>
      <c r="U38" s="179">
        <f>IFERROR(VLOOKUP($A38,老旧小区改造任务!$C$8:$O$74,10,0),0)</f>
        <v>0</v>
      </c>
      <c r="V38" s="225">
        <v>0.4</v>
      </c>
      <c r="W38" s="179">
        <f t="shared" si="44"/>
        <v>0</v>
      </c>
      <c r="X38" s="179">
        <f>IFERROR(VLOOKUP($A38,老旧小区改造任务!$C$8:$O$74,4,0),0)</f>
        <v>0</v>
      </c>
      <c r="Y38" s="225">
        <v>0.4</v>
      </c>
      <c r="Z38" s="179">
        <f t="shared" si="45"/>
        <v>0</v>
      </c>
      <c r="AA38" s="179">
        <f>IFERROR(VLOOKUP($A38,老旧小区改造任务!$C$8:$O$74,7,0),0)</f>
        <v>0</v>
      </c>
      <c r="AB38" s="225">
        <v>0.1</v>
      </c>
      <c r="AC38" s="179">
        <f t="shared" si="46"/>
        <v>0</v>
      </c>
      <c r="AD38" s="179">
        <f>IFERROR(VLOOKUP($A38,老旧小区改造任务!$C$8:$O$74,13,0),0)</f>
        <v>0</v>
      </c>
      <c r="AE38" s="225">
        <v>0.1</v>
      </c>
      <c r="AF38" s="179">
        <f t="shared" si="47"/>
        <v>0</v>
      </c>
      <c r="AG38" s="232">
        <f t="shared" si="48"/>
        <v>0</v>
      </c>
      <c r="AH38" s="232">
        <f t="shared" si="49"/>
        <v>0</v>
      </c>
      <c r="AI38" s="233">
        <f t="shared" si="50"/>
        <v>0</v>
      </c>
      <c r="AJ38" s="233">
        <f t="shared" si="51"/>
        <v>1438</v>
      </c>
    </row>
    <row r="39" ht="25" customHeight="true" spans="1:36">
      <c r="A39" s="199" t="s">
        <v>40</v>
      </c>
      <c r="B39" s="179">
        <f>IFERROR(VLOOKUP(A39,公租房保障和城市棚户区改造!$A$6:$P$66,16,0),0)</f>
        <v>1500</v>
      </c>
      <c r="C39" s="198">
        <f t="shared" si="31"/>
        <v>857.951288443336</v>
      </c>
      <c r="D39" s="198">
        <f t="shared" si="32"/>
        <v>857.951288443336</v>
      </c>
      <c r="E39" s="198">
        <f t="shared" si="52"/>
        <v>858</v>
      </c>
      <c r="F39" s="179">
        <f t="shared" si="53"/>
        <v>858</v>
      </c>
      <c r="G39" s="179"/>
      <c r="H39" s="198" t="e">
        <f t="shared" si="33"/>
        <v>#DIV/0!</v>
      </c>
      <c r="I39" s="179" t="e">
        <f t="shared" si="34"/>
        <v>#DIV/0!</v>
      </c>
      <c r="J39" s="179"/>
      <c r="K39" s="198" t="e">
        <f t="shared" si="35"/>
        <v>#DIV/0!</v>
      </c>
      <c r="L39" s="179" t="e">
        <f t="shared" si="36"/>
        <v>#DIV/0!</v>
      </c>
      <c r="M39" s="179" t="e">
        <f t="shared" si="37"/>
        <v>#DIV/0!</v>
      </c>
      <c r="N39" s="179" t="e">
        <f t="shared" si="38"/>
        <v>#DIV/0!</v>
      </c>
      <c r="O39" s="179" t="e">
        <f t="shared" si="39"/>
        <v>#DIV/0!</v>
      </c>
      <c r="P39" s="179">
        <f>IFERROR(VLOOKUP(A39,公租房保障和城市棚户区改造!$A$6:$O$66,2,0),0)</f>
        <v>448</v>
      </c>
      <c r="Q39" s="198">
        <f t="shared" si="40"/>
        <v>302.083661065427</v>
      </c>
      <c r="R39" s="198">
        <f t="shared" si="41"/>
        <v>302.083661065427</v>
      </c>
      <c r="S39" s="198">
        <f t="shared" si="42"/>
        <v>302</v>
      </c>
      <c r="T39" s="179">
        <f t="shared" si="43"/>
        <v>302</v>
      </c>
      <c r="U39" s="179">
        <f>IFERROR(VLOOKUP($A39,老旧小区改造任务!$C$8:$O$74,10,0),0)</f>
        <v>0</v>
      </c>
      <c r="V39" s="225">
        <v>0.4</v>
      </c>
      <c r="W39" s="179">
        <f t="shared" si="44"/>
        <v>0</v>
      </c>
      <c r="X39" s="179">
        <f>IFERROR(VLOOKUP($A39,老旧小区改造任务!$C$8:$O$74,4,0),0)</f>
        <v>0</v>
      </c>
      <c r="Y39" s="225">
        <v>0.4</v>
      </c>
      <c r="Z39" s="179">
        <f t="shared" si="45"/>
        <v>0</v>
      </c>
      <c r="AA39" s="179">
        <f>IFERROR(VLOOKUP($A39,老旧小区改造任务!$C$8:$O$74,7,0),0)</f>
        <v>0</v>
      </c>
      <c r="AB39" s="225">
        <v>0.1</v>
      </c>
      <c r="AC39" s="179">
        <f t="shared" si="46"/>
        <v>0</v>
      </c>
      <c r="AD39" s="179">
        <f>IFERROR(VLOOKUP($A39,老旧小区改造任务!$C$8:$O$74,13,0),0)</f>
        <v>0</v>
      </c>
      <c r="AE39" s="225">
        <v>0.1</v>
      </c>
      <c r="AF39" s="179">
        <f t="shared" si="47"/>
        <v>0</v>
      </c>
      <c r="AG39" s="232">
        <f t="shared" si="48"/>
        <v>0</v>
      </c>
      <c r="AH39" s="232">
        <f t="shared" si="49"/>
        <v>0</v>
      </c>
      <c r="AI39" s="233">
        <f t="shared" si="50"/>
        <v>0</v>
      </c>
      <c r="AJ39" s="233">
        <f t="shared" si="51"/>
        <v>1160</v>
      </c>
    </row>
    <row r="40" ht="25" customHeight="true" spans="1:36">
      <c r="A40" s="199" t="s">
        <v>41</v>
      </c>
      <c r="B40" s="179">
        <f>IFERROR(VLOOKUP(A40,公租房保障和城市棚户区改造!$A$6:$P$66,16,0),0)</f>
        <v>600</v>
      </c>
      <c r="C40" s="198">
        <f t="shared" si="31"/>
        <v>343.180515377335</v>
      </c>
      <c r="D40" s="198">
        <f t="shared" si="32"/>
        <v>343.180515377335</v>
      </c>
      <c r="E40" s="198">
        <f t="shared" si="52"/>
        <v>343</v>
      </c>
      <c r="F40" s="179">
        <f t="shared" si="53"/>
        <v>343</v>
      </c>
      <c r="G40" s="179"/>
      <c r="H40" s="198" t="e">
        <f t="shared" si="33"/>
        <v>#DIV/0!</v>
      </c>
      <c r="I40" s="179" t="e">
        <f t="shared" si="34"/>
        <v>#DIV/0!</v>
      </c>
      <c r="J40" s="179"/>
      <c r="K40" s="198" t="e">
        <f t="shared" si="35"/>
        <v>#DIV/0!</v>
      </c>
      <c r="L40" s="179" t="e">
        <f t="shared" si="36"/>
        <v>#DIV/0!</v>
      </c>
      <c r="M40" s="179" t="e">
        <f t="shared" si="37"/>
        <v>#DIV/0!</v>
      </c>
      <c r="N40" s="179" t="e">
        <f t="shared" si="38"/>
        <v>#DIV/0!</v>
      </c>
      <c r="O40" s="179" t="e">
        <f t="shared" si="39"/>
        <v>#DIV/0!</v>
      </c>
      <c r="P40" s="179">
        <f>IFERROR(VLOOKUP(A40,公租房保障和城市棚户区改造!$A$6:$O$66,2,0),0)</f>
        <v>93</v>
      </c>
      <c r="Q40" s="198">
        <f t="shared" si="40"/>
        <v>62.7093314265284</v>
      </c>
      <c r="R40" s="198">
        <f t="shared" si="41"/>
        <v>62.7093314265284</v>
      </c>
      <c r="S40" s="198">
        <f t="shared" si="42"/>
        <v>63</v>
      </c>
      <c r="T40" s="179">
        <f t="shared" si="43"/>
        <v>63</v>
      </c>
      <c r="U40" s="179">
        <f>IFERROR(VLOOKUP($A40,老旧小区改造任务!$C$8:$O$74,10,0),0)</f>
        <v>0</v>
      </c>
      <c r="V40" s="225">
        <v>0.4</v>
      </c>
      <c r="W40" s="179">
        <f t="shared" si="44"/>
        <v>0</v>
      </c>
      <c r="X40" s="179">
        <f>IFERROR(VLOOKUP($A40,老旧小区改造任务!$C$8:$O$74,4,0),0)</f>
        <v>0</v>
      </c>
      <c r="Y40" s="225">
        <v>0.4</v>
      </c>
      <c r="Z40" s="179">
        <f t="shared" si="45"/>
        <v>0</v>
      </c>
      <c r="AA40" s="179">
        <f>IFERROR(VLOOKUP($A40,老旧小区改造任务!$C$8:$O$74,7,0),0)</f>
        <v>0</v>
      </c>
      <c r="AB40" s="225">
        <v>0.1</v>
      </c>
      <c r="AC40" s="179">
        <f t="shared" si="46"/>
        <v>0</v>
      </c>
      <c r="AD40" s="179">
        <f>IFERROR(VLOOKUP($A40,老旧小区改造任务!$C$8:$O$74,13,0),0)</f>
        <v>0</v>
      </c>
      <c r="AE40" s="225">
        <v>0.1</v>
      </c>
      <c r="AF40" s="179">
        <f t="shared" si="47"/>
        <v>0</v>
      </c>
      <c r="AG40" s="232">
        <f t="shared" si="48"/>
        <v>0</v>
      </c>
      <c r="AH40" s="232">
        <f t="shared" si="49"/>
        <v>0</v>
      </c>
      <c r="AI40" s="233">
        <f t="shared" si="50"/>
        <v>0</v>
      </c>
      <c r="AJ40" s="233">
        <f t="shared" si="51"/>
        <v>406</v>
      </c>
    </row>
    <row r="41" ht="25" customHeight="true" spans="1:36">
      <c r="A41" s="199" t="s">
        <v>42</v>
      </c>
      <c r="B41" s="179">
        <f>IFERROR(VLOOKUP(A41,公租房保障和城市棚户区改造!$A$6:$P$66,16,0),0)</f>
        <v>550</v>
      </c>
      <c r="C41" s="198">
        <f t="shared" si="31"/>
        <v>314.58213909589</v>
      </c>
      <c r="D41" s="198">
        <f t="shared" si="32"/>
        <v>314.58213909589</v>
      </c>
      <c r="E41" s="198">
        <f t="shared" si="52"/>
        <v>315</v>
      </c>
      <c r="F41" s="179">
        <f t="shared" si="53"/>
        <v>315</v>
      </c>
      <c r="G41" s="179"/>
      <c r="H41" s="198" t="e">
        <f t="shared" si="33"/>
        <v>#DIV/0!</v>
      </c>
      <c r="I41" s="179" t="e">
        <f t="shared" si="34"/>
        <v>#DIV/0!</v>
      </c>
      <c r="J41" s="179"/>
      <c r="K41" s="198" t="e">
        <f t="shared" si="35"/>
        <v>#DIV/0!</v>
      </c>
      <c r="L41" s="179" t="e">
        <f t="shared" si="36"/>
        <v>#DIV/0!</v>
      </c>
      <c r="M41" s="179" t="e">
        <f t="shared" si="37"/>
        <v>#DIV/0!</v>
      </c>
      <c r="N41" s="179" t="e">
        <f t="shared" si="38"/>
        <v>#DIV/0!</v>
      </c>
      <c r="O41" s="179" t="e">
        <f t="shared" si="39"/>
        <v>#DIV/0!</v>
      </c>
      <c r="P41" s="179">
        <f>IFERROR(VLOOKUP(A41,公租房保障和城市棚户区改造!$A$6:$O$66,2,0),0)</f>
        <v>0</v>
      </c>
      <c r="Q41" s="198">
        <f t="shared" si="40"/>
        <v>0</v>
      </c>
      <c r="R41" s="198">
        <f t="shared" si="41"/>
        <v>0</v>
      </c>
      <c r="S41" s="198">
        <f t="shared" si="42"/>
        <v>0</v>
      </c>
      <c r="T41" s="179">
        <f t="shared" si="43"/>
        <v>0</v>
      </c>
      <c r="U41" s="179">
        <f>IFERROR(VLOOKUP($A41,老旧小区改造任务!$C$8:$O$74,10,0),0)</f>
        <v>14.15</v>
      </c>
      <c r="V41" s="225">
        <v>0.4</v>
      </c>
      <c r="W41" s="179">
        <f t="shared" si="44"/>
        <v>278.755246097287</v>
      </c>
      <c r="X41" s="179">
        <f>IFERROR(VLOOKUP($A41,老旧小区改造任务!$C$8:$O$74,4,0),0)</f>
        <v>1655</v>
      </c>
      <c r="Y41" s="225">
        <v>0.4</v>
      </c>
      <c r="Z41" s="179">
        <f t="shared" si="45"/>
        <v>276.459500416997</v>
      </c>
      <c r="AA41" s="179">
        <f>IFERROR(VLOOKUP($A41,老旧小区改造任务!$C$8:$O$74,7,0),0)</f>
        <v>36</v>
      </c>
      <c r="AB41" s="225">
        <v>0.1</v>
      </c>
      <c r="AC41" s="179">
        <f t="shared" si="46"/>
        <v>82.0526228143214</v>
      </c>
      <c r="AD41" s="179">
        <f>IFERROR(VLOOKUP($A41,老旧小区改造任务!$C$8:$O$74,13,0),0)</f>
        <v>27</v>
      </c>
      <c r="AE41" s="225">
        <v>0.1</v>
      </c>
      <c r="AF41" s="179">
        <f t="shared" si="47"/>
        <v>194.156479859895</v>
      </c>
      <c r="AG41" s="232">
        <f t="shared" si="48"/>
        <v>831.4238491885</v>
      </c>
      <c r="AH41" s="232">
        <f t="shared" si="49"/>
        <v>831</v>
      </c>
      <c r="AI41" s="233">
        <f t="shared" si="50"/>
        <v>831</v>
      </c>
      <c r="AJ41" s="233">
        <f t="shared" si="51"/>
        <v>1146</v>
      </c>
    </row>
    <row r="42" ht="25" customHeight="true" spans="1:36">
      <c r="A42" s="199" t="s">
        <v>43</v>
      </c>
      <c r="B42" s="179">
        <f>IFERROR(VLOOKUP(A42,公租房保障和城市棚户区改造!$A$6:$P$66,16,0),0)</f>
        <v>2800</v>
      </c>
      <c r="C42" s="198">
        <f t="shared" si="31"/>
        <v>1601.50907176089</v>
      </c>
      <c r="D42" s="198">
        <f t="shared" si="32"/>
        <v>1601.50907176089</v>
      </c>
      <c r="E42" s="198">
        <f t="shared" si="52"/>
        <v>1602</v>
      </c>
      <c r="F42" s="179">
        <f t="shared" si="53"/>
        <v>1602</v>
      </c>
      <c r="G42" s="179"/>
      <c r="H42" s="198" t="e">
        <f t="shared" si="33"/>
        <v>#DIV/0!</v>
      </c>
      <c r="I42" s="179" t="e">
        <f t="shared" si="34"/>
        <v>#DIV/0!</v>
      </c>
      <c r="J42" s="179"/>
      <c r="K42" s="198" t="e">
        <f t="shared" si="35"/>
        <v>#DIV/0!</v>
      </c>
      <c r="L42" s="179" t="e">
        <f t="shared" si="36"/>
        <v>#DIV/0!</v>
      </c>
      <c r="M42" s="179" t="e">
        <f t="shared" si="37"/>
        <v>#DIV/0!</v>
      </c>
      <c r="N42" s="179" t="e">
        <f t="shared" si="38"/>
        <v>#DIV/0!</v>
      </c>
      <c r="O42" s="179" t="e">
        <f t="shared" si="39"/>
        <v>#DIV/0!</v>
      </c>
      <c r="P42" s="179">
        <f>IFERROR(VLOOKUP(A42,公租房保障和城市棚户区改造!$A$6:$O$66,2,0),0)</f>
        <v>2586</v>
      </c>
      <c r="Q42" s="198">
        <f t="shared" si="40"/>
        <v>1743.72398998927</v>
      </c>
      <c r="R42" s="198">
        <f t="shared" si="41"/>
        <v>1743.72398998927</v>
      </c>
      <c r="S42" s="198">
        <f t="shared" si="42"/>
        <v>1744</v>
      </c>
      <c r="T42" s="179">
        <f t="shared" si="43"/>
        <v>1744</v>
      </c>
      <c r="U42" s="179">
        <f>IFERROR(VLOOKUP($A42,老旧小区改造任务!$C$8:$O$74,10,0),0)</f>
        <v>36.75</v>
      </c>
      <c r="V42" s="225">
        <v>0.4</v>
      </c>
      <c r="W42" s="179">
        <f t="shared" si="44"/>
        <v>723.975639157266</v>
      </c>
      <c r="X42" s="179">
        <f>IFERROR(VLOOKUP($A42,老旧小区改造任务!$C$8:$O$74,4,0),0)</f>
        <v>4069</v>
      </c>
      <c r="Y42" s="225">
        <v>0.4</v>
      </c>
      <c r="Z42" s="179">
        <f t="shared" si="45"/>
        <v>679.70616749049</v>
      </c>
      <c r="AA42" s="179">
        <f>IFERROR(VLOOKUP($A42,老旧小区改造任务!$C$8:$O$74,7,0),0)</f>
        <v>77</v>
      </c>
      <c r="AB42" s="225">
        <v>0.1</v>
      </c>
      <c r="AC42" s="179">
        <f t="shared" si="46"/>
        <v>175.501443241743</v>
      </c>
      <c r="AD42" s="179">
        <f>IFERROR(VLOOKUP($A42,老旧小区改造任务!$C$8:$O$74,13,0),0)</f>
        <v>48</v>
      </c>
      <c r="AE42" s="225">
        <v>0.1</v>
      </c>
      <c r="AF42" s="179">
        <f t="shared" si="47"/>
        <v>345.16707530648</v>
      </c>
      <c r="AG42" s="232">
        <f t="shared" si="48"/>
        <v>1924.35032519598</v>
      </c>
      <c r="AH42" s="232">
        <f t="shared" si="49"/>
        <v>1924</v>
      </c>
      <c r="AI42" s="233">
        <f t="shared" si="50"/>
        <v>1924</v>
      </c>
      <c r="AJ42" s="233">
        <f t="shared" si="51"/>
        <v>5270</v>
      </c>
    </row>
    <row r="43" ht="25" customHeight="true" spans="1:36">
      <c r="A43" s="199" t="s">
        <v>44</v>
      </c>
      <c r="B43" s="179">
        <f>IFERROR(VLOOKUP(A43,公租房保障和城市棚户区改造!$A$6:$P$66,16,0),0)</f>
        <v>500</v>
      </c>
      <c r="C43" s="198">
        <f t="shared" si="31"/>
        <v>285.983762814446</v>
      </c>
      <c r="D43" s="198">
        <f t="shared" si="32"/>
        <v>285.983762814446</v>
      </c>
      <c r="E43" s="198">
        <f t="shared" si="52"/>
        <v>286</v>
      </c>
      <c r="F43" s="179">
        <f t="shared" si="53"/>
        <v>286</v>
      </c>
      <c r="G43" s="179"/>
      <c r="H43" s="198" t="e">
        <f t="shared" si="33"/>
        <v>#DIV/0!</v>
      </c>
      <c r="I43" s="179" t="e">
        <f t="shared" si="34"/>
        <v>#DIV/0!</v>
      </c>
      <c r="J43" s="179"/>
      <c r="K43" s="198" t="e">
        <f t="shared" si="35"/>
        <v>#DIV/0!</v>
      </c>
      <c r="L43" s="179" t="e">
        <f t="shared" si="36"/>
        <v>#DIV/0!</v>
      </c>
      <c r="M43" s="179" t="e">
        <f t="shared" si="37"/>
        <v>#DIV/0!</v>
      </c>
      <c r="N43" s="179" t="e">
        <f t="shared" si="38"/>
        <v>#DIV/0!</v>
      </c>
      <c r="O43" s="179" t="e">
        <f t="shared" si="39"/>
        <v>#DIV/0!</v>
      </c>
      <c r="P43" s="179">
        <f>IFERROR(VLOOKUP(A43,公租房保障和城市棚户区改造!$A$6:$O$66,2,0),0)</f>
        <v>0</v>
      </c>
      <c r="Q43" s="198">
        <f t="shared" si="40"/>
        <v>0</v>
      </c>
      <c r="R43" s="198">
        <f t="shared" si="41"/>
        <v>0</v>
      </c>
      <c r="S43" s="198">
        <f t="shared" si="42"/>
        <v>0</v>
      </c>
      <c r="T43" s="179">
        <f t="shared" si="43"/>
        <v>0</v>
      </c>
      <c r="U43" s="179">
        <f>IFERROR(VLOOKUP($A43,老旧小区改造任务!$C$8:$O$74,10,0),0)</f>
        <v>1.12</v>
      </c>
      <c r="V43" s="225">
        <v>0.4</v>
      </c>
      <c r="W43" s="179">
        <f t="shared" si="44"/>
        <v>22.0640194790786</v>
      </c>
      <c r="X43" s="179">
        <f>IFERROR(VLOOKUP($A43,老旧小区改造任务!$C$8:$O$74,4,0),0)</f>
        <v>152</v>
      </c>
      <c r="Y43" s="225">
        <v>0.4</v>
      </c>
      <c r="Z43" s="179">
        <f t="shared" si="45"/>
        <v>25.3908423343707</v>
      </c>
      <c r="AA43" s="179">
        <f>IFERROR(VLOOKUP($A43,老旧小区改造任务!$C$8:$O$74,7,0),0)</f>
        <v>4</v>
      </c>
      <c r="AB43" s="225">
        <v>0.1</v>
      </c>
      <c r="AC43" s="179">
        <f t="shared" si="46"/>
        <v>9.11695809048016</v>
      </c>
      <c r="AD43" s="179">
        <f>IFERROR(VLOOKUP($A43,老旧小区改造任务!$C$8:$O$74,13,0),0)</f>
        <v>4</v>
      </c>
      <c r="AE43" s="225">
        <v>0.1</v>
      </c>
      <c r="AF43" s="179">
        <f t="shared" si="47"/>
        <v>28.7639229422067</v>
      </c>
      <c r="AG43" s="232">
        <f t="shared" si="48"/>
        <v>85.3357428461361</v>
      </c>
      <c r="AH43" s="232">
        <f t="shared" si="49"/>
        <v>85</v>
      </c>
      <c r="AI43" s="233">
        <f t="shared" si="50"/>
        <v>85</v>
      </c>
      <c r="AJ43" s="233">
        <f t="shared" si="51"/>
        <v>371</v>
      </c>
    </row>
    <row r="44" ht="25" customHeight="true" spans="1:36">
      <c r="A44" s="199" t="s">
        <v>45</v>
      </c>
      <c r="B44" s="179">
        <f>IFERROR(VLOOKUP(A44,公租房保障和城市棚户区改造!$A$6:$P$66,16,0),0)</f>
        <v>200</v>
      </c>
      <c r="C44" s="198">
        <f t="shared" si="31"/>
        <v>114.393505125778</v>
      </c>
      <c r="D44" s="198">
        <f t="shared" si="32"/>
        <v>114.393505125778</v>
      </c>
      <c r="E44" s="198">
        <f t="shared" si="52"/>
        <v>114</v>
      </c>
      <c r="F44" s="179">
        <f t="shared" si="53"/>
        <v>114</v>
      </c>
      <c r="G44" s="179"/>
      <c r="H44" s="198" t="e">
        <f t="shared" si="33"/>
        <v>#DIV/0!</v>
      </c>
      <c r="I44" s="179" t="e">
        <f t="shared" si="34"/>
        <v>#DIV/0!</v>
      </c>
      <c r="J44" s="179"/>
      <c r="K44" s="198" t="e">
        <f t="shared" si="35"/>
        <v>#DIV/0!</v>
      </c>
      <c r="L44" s="179" t="e">
        <f t="shared" si="36"/>
        <v>#DIV/0!</v>
      </c>
      <c r="M44" s="179" t="e">
        <f t="shared" si="37"/>
        <v>#DIV/0!</v>
      </c>
      <c r="N44" s="179" t="e">
        <f t="shared" si="38"/>
        <v>#DIV/0!</v>
      </c>
      <c r="O44" s="179" t="e">
        <f t="shared" si="39"/>
        <v>#DIV/0!</v>
      </c>
      <c r="P44" s="179">
        <f>IFERROR(VLOOKUP(A44,公租房保障和城市棚户区改造!$A$6:$O$66,2,0),0)</f>
        <v>0</v>
      </c>
      <c r="Q44" s="198">
        <f t="shared" si="40"/>
        <v>0</v>
      </c>
      <c r="R44" s="198">
        <f t="shared" si="41"/>
        <v>0</v>
      </c>
      <c r="S44" s="198">
        <f t="shared" si="42"/>
        <v>0</v>
      </c>
      <c r="T44" s="179">
        <f t="shared" si="43"/>
        <v>0</v>
      </c>
      <c r="U44" s="179">
        <f>IFERROR(VLOOKUP($A44,老旧小区改造任务!$C$8:$O$74,10,0),0)</f>
        <v>0</v>
      </c>
      <c r="V44" s="225">
        <v>0.4</v>
      </c>
      <c r="W44" s="179">
        <f t="shared" si="44"/>
        <v>0</v>
      </c>
      <c r="X44" s="179">
        <f>IFERROR(VLOOKUP($A44,老旧小区改造任务!$C$8:$O$74,4,0),0)</f>
        <v>0</v>
      </c>
      <c r="Y44" s="225">
        <v>0.4</v>
      </c>
      <c r="Z44" s="179">
        <f t="shared" si="45"/>
        <v>0</v>
      </c>
      <c r="AA44" s="179">
        <f>IFERROR(VLOOKUP($A44,老旧小区改造任务!$C$8:$O$74,7,0),0)</f>
        <v>0</v>
      </c>
      <c r="AB44" s="225">
        <v>0.1</v>
      </c>
      <c r="AC44" s="179">
        <f t="shared" si="46"/>
        <v>0</v>
      </c>
      <c r="AD44" s="179">
        <f>IFERROR(VLOOKUP($A44,老旧小区改造任务!$C$8:$O$74,13,0),0)</f>
        <v>0</v>
      </c>
      <c r="AE44" s="225">
        <v>0.1</v>
      </c>
      <c r="AF44" s="179">
        <f t="shared" si="47"/>
        <v>0</v>
      </c>
      <c r="AG44" s="232">
        <f t="shared" si="48"/>
        <v>0</v>
      </c>
      <c r="AH44" s="232">
        <f t="shared" si="49"/>
        <v>0</v>
      </c>
      <c r="AI44" s="233">
        <f t="shared" si="50"/>
        <v>0</v>
      </c>
      <c r="AJ44" s="233">
        <f t="shared" si="51"/>
        <v>114</v>
      </c>
    </row>
    <row r="45" ht="25" customHeight="true" spans="1:36">
      <c r="A45" s="199" t="s">
        <v>46</v>
      </c>
      <c r="B45" s="179">
        <f>IFERROR(VLOOKUP(A45,公租房保障和城市棚户区改造!$A$6:$P$66,16,0),0)</f>
        <v>370</v>
      </c>
      <c r="C45" s="198">
        <f t="shared" si="31"/>
        <v>211.62798448269</v>
      </c>
      <c r="D45" s="198">
        <f t="shared" si="32"/>
        <v>211.62798448269</v>
      </c>
      <c r="E45" s="198">
        <f t="shared" si="52"/>
        <v>212</v>
      </c>
      <c r="F45" s="179">
        <f t="shared" si="53"/>
        <v>212</v>
      </c>
      <c r="G45" s="179"/>
      <c r="H45" s="198" t="e">
        <f t="shared" si="33"/>
        <v>#DIV/0!</v>
      </c>
      <c r="I45" s="179" t="e">
        <f t="shared" si="34"/>
        <v>#DIV/0!</v>
      </c>
      <c r="J45" s="179"/>
      <c r="K45" s="198" t="e">
        <f t="shared" si="35"/>
        <v>#DIV/0!</v>
      </c>
      <c r="L45" s="179" t="e">
        <f t="shared" si="36"/>
        <v>#DIV/0!</v>
      </c>
      <c r="M45" s="179" t="e">
        <f t="shared" si="37"/>
        <v>#DIV/0!</v>
      </c>
      <c r="N45" s="179" t="e">
        <f t="shared" si="38"/>
        <v>#DIV/0!</v>
      </c>
      <c r="O45" s="179" t="e">
        <f t="shared" si="39"/>
        <v>#DIV/0!</v>
      </c>
      <c r="P45" s="179">
        <f>IFERROR(VLOOKUP(A45,公租房保障和城市棚户区改造!$A$6:$O$66,2,0),0)</f>
        <v>0</v>
      </c>
      <c r="Q45" s="198">
        <f t="shared" si="40"/>
        <v>0</v>
      </c>
      <c r="R45" s="198">
        <f t="shared" si="41"/>
        <v>0</v>
      </c>
      <c r="S45" s="198">
        <f t="shared" si="42"/>
        <v>0</v>
      </c>
      <c r="T45" s="179">
        <f t="shared" si="43"/>
        <v>0</v>
      </c>
      <c r="U45" s="179">
        <f>IFERROR(VLOOKUP($A45,老旧小区改造任务!$C$8:$O$74,10,0),0)</f>
        <v>1.97</v>
      </c>
      <c r="V45" s="225">
        <v>0.4</v>
      </c>
      <c r="W45" s="179">
        <f t="shared" si="44"/>
        <v>38.8090342623079</v>
      </c>
      <c r="X45" s="179">
        <f>IFERROR(VLOOKUP($A45,老旧小区改造任务!$C$8:$O$74,4,0),0)</f>
        <v>260</v>
      </c>
      <c r="Y45" s="225">
        <v>0.4</v>
      </c>
      <c r="Z45" s="179">
        <f t="shared" si="45"/>
        <v>43.4317039930026</v>
      </c>
      <c r="AA45" s="179">
        <f>IFERROR(VLOOKUP($A45,老旧小区改造任务!$C$8:$O$74,7,0),0)</f>
        <v>9</v>
      </c>
      <c r="AB45" s="225">
        <v>0.1</v>
      </c>
      <c r="AC45" s="179">
        <f t="shared" si="46"/>
        <v>20.5131557035804</v>
      </c>
      <c r="AD45" s="179">
        <f>IFERROR(VLOOKUP($A45,老旧小区改造任务!$C$8:$O$74,13,0),0)</f>
        <v>8</v>
      </c>
      <c r="AE45" s="225">
        <v>0.1</v>
      </c>
      <c r="AF45" s="179">
        <f t="shared" si="47"/>
        <v>57.5278458844133</v>
      </c>
      <c r="AG45" s="232">
        <f t="shared" si="48"/>
        <v>160.281739843304</v>
      </c>
      <c r="AH45" s="232">
        <f t="shared" si="49"/>
        <v>160</v>
      </c>
      <c r="AI45" s="233">
        <f t="shared" si="50"/>
        <v>160</v>
      </c>
      <c r="AJ45" s="233">
        <f t="shared" si="51"/>
        <v>372</v>
      </c>
    </row>
    <row r="46" ht="25" customHeight="true" spans="1:36">
      <c r="A46" s="199" t="s">
        <v>47</v>
      </c>
      <c r="B46" s="179">
        <f>IFERROR(VLOOKUP(A46,公租房保障和城市棚户区改造!$A$6:$P$66,16,0),0)</f>
        <v>160</v>
      </c>
      <c r="C46" s="198">
        <f t="shared" si="31"/>
        <v>91.5148041006226</v>
      </c>
      <c r="D46" s="198">
        <f t="shared" si="32"/>
        <v>91.5148041006226</v>
      </c>
      <c r="E46" s="198">
        <f t="shared" si="52"/>
        <v>92</v>
      </c>
      <c r="F46" s="179">
        <f t="shared" si="53"/>
        <v>92</v>
      </c>
      <c r="G46" s="179"/>
      <c r="H46" s="198" t="e">
        <f t="shared" si="33"/>
        <v>#DIV/0!</v>
      </c>
      <c r="I46" s="179" t="e">
        <f t="shared" si="34"/>
        <v>#DIV/0!</v>
      </c>
      <c r="J46" s="179"/>
      <c r="K46" s="198" t="e">
        <f t="shared" si="35"/>
        <v>#DIV/0!</v>
      </c>
      <c r="L46" s="179" t="e">
        <f t="shared" si="36"/>
        <v>#DIV/0!</v>
      </c>
      <c r="M46" s="179" t="e">
        <f t="shared" si="37"/>
        <v>#DIV/0!</v>
      </c>
      <c r="N46" s="179" t="e">
        <f t="shared" si="38"/>
        <v>#DIV/0!</v>
      </c>
      <c r="O46" s="179" t="e">
        <f t="shared" si="39"/>
        <v>#DIV/0!</v>
      </c>
      <c r="P46" s="179">
        <f>IFERROR(VLOOKUP(A46,公租房保障和城市棚户区改造!$A$6:$O$66,2,0),0)</f>
        <v>0</v>
      </c>
      <c r="Q46" s="198">
        <f t="shared" si="40"/>
        <v>0</v>
      </c>
      <c r="R46" s="198">
        <f t="shared" si="41"/>
        <v>0</v>
      </c>
      <c r="S46" s="198">
        <f t="shared" si="42"/>
        <v>0</v>
      </c>
      <c r="T46" s="179">
        <f t="shared" si="43"/>
        <v>0</v>
      </c>
      <c r="U46" s="179">
        <f>IFERROR(VLOOKUP($A46,老旧小区改造任务!$C$8:$O$74,10,0),0)</f>
        <v>5.96</v>
      </c>
      <c r="V46" s="225">
        <v>0.4</v>
      </c>
      <c r="W46" s="179">
        <f t="shared" si="44"/>
        <v>117.412103656525</v>
      </c>
      <c r="X46" s="179">
        <f>IFERROR(VLOOKUP($A46,老旧小区改造任务!$C$8:$O$74,4,0),0)</f>
        <v>940</v>
      </c>
      <c r="Y46" s="225">
        <v>0.4</v>
      </c>
      <c r="Z46" s="179">
        <f t="shared" si="45"/>
        <v>157.02231443624</v>
      </c>
      <c r="AA46" s="179">
        <f>IFERROR(VLOOKUP($A46,老旧小区改造任务!$C$8:$O$74,7,0),0)</f>
        <v>24</v>
      </c>
      <c r="AB46" s="225">
        <v>0.1</v>
      </c>
      <c r="AC46" s="179">
        <f t="shared" si="46"/>
        <v>54.7017485428809</v>
      </c>
      <c r="AD46" s="179">
        <f>IFERROR(VLOOKUP($A46,老旧小区改造任务!$C$8:$O$74,13,0),0)</f>
        <v>17</v>
      </c>
      <c r="AE46" s="225">
        <v>0.1</v>
      </c>
      <c r="AF46" s="179">
        <f t="shared" si="47"/>
        <v>122.246672504378</v>
      </c>
      <c r="AG46" s="232">
        <f t="shared" si="48"/>
        <v>451.382839140024</v>
      </c>
      <c r="AH46" s="232">
        <f t="shared" si="49"/>
        <v>451</v>
      </c>
      <c r="AI46" s="233">
        <f t="shared" si="50"/>
        <v>451</v>
      </c>
      <c r="AJ46" s="233">
        <f t="shared" si="51"/>
        <v>543</v>
      </c>
    </row>
    <row r="47" ht="25" customHeight="true" spans="1:36">
      <c r="A47" s="199" t="s">
        <v>48</v>
      </c>
      <c r="B47" s="179">
        <f>IFERROR(VLOOKUP(A47,公租房保障和城市棚户区改造!$A$6:$P$66,16,0),0)</f>
        <v>2000</v>
      </c>
      <c r="C47" s="198">
        <f t="shared" si="31"/>
        <v>1143.93505125778</v>
      </c>
      <c r="D47" s="198">
        <f t="shared" si="32"/>
        <v>1143.93505125778</v>
      </c>
      <c r="E47" s="198">
        <f t="shared" si="52"/>
        <v>1144</v>
      </c>
      <c r="F47" s="179">
        <f t="shared" si="53"/>
        <v>1144</v>
      </c>
      <c r="G47" s="179"/>
      <c r="H47" s="198" t="e">
        <f t="shared" si="33"/>
        <v>#DIV/0!</v>
      </c>
      <c r="I47" s="179" t="e">
        <f t="shared" si="34"/>
        <v>#DIV/0!</v>
      </c>
      <c r="J47" s="179"/>
      <c r="K47" s="198" t="e">
        <f t="shared" si="35"/>
        <v>#DIV/0!</v>
      </c>
      <c r="L47" s="179" t="e">
        <f t="shared" si="36"/>
        <v>#DIV/0!</v>
      </c>
      <c r="M47" s="179" t="e">
        <f t="shared" si="37"/>
        <v>#DIV/0!</v>
      </c>
      <c r="N47" s="179" t="e">
        <f t="shared" si="38"/>
        <v>#DIV/0!</v>
      </c>
      <c r="O47" s="179" t="e">
        <f t="shared" si="39"/>
        <v>#DIV/0!</v>
      </c>
      <c r="P47" s="179">
        <f>IFERROR(VLOOKUP(A47,公租房保障和城市棚户区改造!$A$6:$O$66,2,0),0)</f>
        <v>1500</v>
      </c>
      <c r="Q47" s="198">
        <f t="shared" si="40"/>
        <v>1011.44082946014</v>
      </c>
      <c r="R47" s="198">
        <f t="shared" si="41"/>
        <v>1011.44082946014</v>
      </c>
      <c r="S47" s="198">
        <f t="shared" si="42"/>
        <v>1011</v>
      </c>
      <c r="T47" s="179">
        <f t="shared" si="43"/>
        <v>1011</v>
      </c>
      <c r="U47" s="179">
        <f>IFERROR(VLOOKUP($A47,老旧小区改造任务!$C$8:$O$74,10,0),0)</f>
        <v>32.8</v>
      </c>
      <c r="V47" s="225">
        <v>0.4</v>
      </c>
      <c r="W47" s="179">
        <f t="shared" si="44"/>
        <v>646.16057045873</v>
      </c>
      <c r="X47" s="179">
        <f>IFERROR(VLOOKUP($A47,老旧小区改造任务!$C$8:$O$74,4,0),0)</f>
        <v>4337</v>
      </c>
      <c r="Y47" s="225">
        <v>0.4</v>
      </c>
      <c r="Z47" s="179">
        <f t="shared" si="45"/>
        <v>724.474231606355</v>
      </c>
      <c r="AA47" s="179">
        <f>IFERROR(VLOOKUP($A47,老旧小区改造任务!$C$8:$O$74,7,0),0)</f>
        <v>101</v>
      </c>
      <c r="AB47" s="225">
        <v>0.1</v>
      </c>
      <c r="AC47" s="179">
        <f t="shared" si="46"/>
        <v>230.203191784624</v>
      </c>
      <c r="AD47" s="179">
        <f>IFERROR(VLOOKUP($A47,老旧小区改造任务!$C$8:$O$74,13,0),0)</f>
        <v>21</v>
      </c>
      <c r="AE47" s="225">
        <v>0.1</v>
      </c>
      <c r="AF47" s="179">
        <f t="shared" si="47"/>
        <v>151.010595446585</v>
      </c>
      <c r="AG47" s="232">
        <f t="shared" si="48"/>
        <v>1751.84858929629</v>
      </c>
      <c r="AH47" s="232">
        <f t="shared" si="49"/>
        <v>1752</v>
      </c>
      <c r="AI47" s="233">
        <f t="shared" si="50"/>
        <v>1752</v>
      </c>
      <c r="AJ47" s="233">
        <f t="shared" si="51"/>
        <v>3907</v>
      </c>
    </row>
    <row r="48" ht="25" customHeight="true" spans="1:36">
      <c r="A48" s="199" t="s">
        <v>49</v>
      </c>
      <c r="B48" s="179">
        <f>IFERROR(VLOOKUP(A48,公租房保障和城市棚户区改造!$A$6:$P$66,16,0),0)</f>
        <v>4000</v>
      </c>
      <c r="C48" s="198">
        <f t="shared" si="31"/>
        <v>2287.87010251556</v>
      </c>
      <c r="D48" s="198">
        <f t="shared" si="32"/>
        <v>2287.87010251556</v>
      </c>
      <c r="E48" s="198">
        <f t="shared" si="52"/>
        <v>2288</v>
      </c>
      <c r="F48" s="179">
        <f t="shared" si="53"/>
        <v>2288</v>
      </c>
      <c r="G48" s="179"/>
      <c r="H48" s="198" t="e">
        <f t="shared" si="33"/>
        <v>#DIV/0!</v>
      </c>
      <c r="I48" s="179" t="e">
        <f t="shared" si="34"/>
        <v>#DIV/0!</v>
      </c>
      <c r="J48" s="179"/>
      <c r="K48" s="198" t="e">
        <f t="shared" si="35"/>
        <v>#DIV/0!</v>
      </c>
      <c r="L48" s="179" t="e">
        <f t="shared" si="36"/>
        <v>#DIV/0!</v>
      </c>
      <c r="M48" s="179" t="e">
        <f t="shared" si="37"/>
        <v>#DIV/0!</v>
      </c>
      <c r="N48" s="179" t="e">
        <f t="shared" si="38"/>
        <v>#DIV/0!</v>
      </c>
      <c r="O48" s="179" t="e">
        <f t="shared" si="39"/>
        <v>#DIV/0!</v>
      </c>
      <c r="P48" s="179">
        <f>IFERROR(VLOOKUP(A48,公租房保障和城市棚户区改造!$A$6:$O$66,2,0),0)</f>
        <v>0</v>
      </c>
      <c r="Q48" s="198">
        <f t="shared" si="40"/>
        <v>0</v>
      </c>
      <c r="R48" s="198">
        <f t="shared" si="41"/>
        <v>0</v>
      </c>
      <c r="S48" s="198">
        <f t="shared" si="42"/>
        <v>0</v>
      </c>
      <c r="T48" s="179">
        <f t="shared" si="43"/>
        <v>0</v>
      </c>
      <c r="U48" s="179">
        <f>IFERROR(VLOOKUP($A48,老旧小区改造任务!$C$8:$O$74,10,0),0)</f>
        <v>10.46</v>
      </c>
      <c r="V48" s="225">
        <v>0.4</v>
      </c>
      <c r="W48" s="179">
        <f t="shared" si="44"/>
        <v>206.06218192068</v>
      </c>
      <c r="X48" s="179">
        <f>IFERROR(VLOOKUP($A48,老旧小区改造任务!$C$8:$O$74,4,0),0)</f>
        <v>1103</v>
      </c>
      <c r="Y48" s="225">
        <v>0.4</v>
      </c>
      <c r="Z48" s="179">
        <f t="shared" si="45"/>
        <v>184.250651939546</v>
      </c>
      <c r="AA48" s="179">
        <f>IFERROR(VLOOKUP($A48,老旧小区改造任务!$C$8:$O$74,7,0),0)</f>
        <v>21</v>
      </c>
      <c r="AB48" s="225">
        <v>0.1</v>
      </c>
      <c r="AC48" s="179">
        <f t="shared" si="46"/>
        <v>47.8640299750208</v>
      </c>
      <c r="AD48" s="179">
        <f>IFERROR(VLOOKUP($A48,老旧小区改造任务!$C$8:$O$74,13,0),0)</f>
        <v>14</v>
      </c>
      <c r="AE48" s="225">
        <v>0.1</v>
      </c>
      <c r="AF48" s="179">
        <f t="shared" si="47"/>
        <v>100.673730297723</v>
      </c>
      <c r="AG48" s="232">
        <f t="shared" si="48"/>
        <v>538.85059413297</v>
      </c>
      <c r="AH48" s="232">
        <f t="shared" si="49"/>
        <v>539</v>
      </c>
      <c r="AI48" s="233">
        <f t="shared" si="50"/>
        <v>539</v>
      </c>
      <c r="AJ48" s="233">
        <f t="shared" si="51"/>
        <v>2827</v>
      </c>
    </row>
    <row r="49" ht="25" customHeight="true" spans="1:36">
      <c r="A49" s="199" t="s">
        <v>50</v>
      </c>
      <c r="B49" s="179">
        <f>IFERROR(VLOOKUP(A49,公租房保障和城市棚户区改造!$A$6:$P$66,16,0),0)</f>
        <v>1700</v>
      </c>
      <c r="C49" s="198">
        <f t="shared" si="31"/>
        <v>972.344793569115</v>
      </c>
      <c r="D49" s="198">
        <f t="shared" si="32"/>
        <v>972.344793569115</v>
      </c>
      <c r="E49" s="198">
        <f t="shared" si="52"/>
        <v>972</v>
      </c>
      <c r="F49" s="179">
        <f t="shared" si="53"/>
        <v>972</v>
      </c>
      <c r="G49" s="179"/>
      <c r="H49" s="198" t="e">
        <f t="shared" si="33"/>
        <v>#DIV/0!</v>
      </c>
      <c r="I49" s="179" t="e">
        <f t="shared" si="34"/>
        <v>#DIV/0!</v>
      </c>
      <c r="J49" s="179"/>
      <c r="K49" s="198" t="e">
        <f t="shared" si="35"/>
        <v>#DIV/0!</v>
      </c>
      <c r="L49" s="179" t="e">
        <f t="shared" si="36"/>
        <v>#DIV/0!</v>
      </c>
      <c r="M49" s="179" t="e">
        <f t="shared" si="37"/>
        <v>#DIV/0!</v>
      </c>
      <c r="N49" s="179" t="e">
        <f t="shared" si="38"/>
        <v>#DIV/0!</v>
      </c>
      <c r="O49" s="179" t="e">
        <f t="shared" si="39"/>
        <v>#DIV/0!</v>
      </c>
      <c r="P49" s="179">
        <f>IFERROR(VLOOKUP(A49,公租房保障和城市棚户区改造!$A$6:$O$66,2,0),0)</f>
        <v>29</v>
      </c>
      <c r="Q49" s="198">
        <f t="shared" si="40"/>
        <v>19.554522702896</v>
      </c>
      <c r="R49" s="198">
        <f t="shared" si="41"/>
        <v>19.554522702896</v>
      </c>
      <c r="S49" s="198">
        <f t="shared" si="42"/>
        <v>20</v>
      </c>
      <c r="T49" s="179">
        <f t="shared" si="43"/>
        <v>20</v>
      </c>
      <c r="U49" s="179">
        <f>IFERROR(VLOOKUP($A49,老旧小区改造任务!$C$8:$O$74,10,0),0)</f>
        <v>10.2</v>
      </c>
      <c r="V49" s="225">
        <v>0.4</v>
      </c>
      <c r="W49" s="179">
        <f t="shared" si="44"/>
        <v>200.940177398751</v>
      </c>
      <c r="X49" s="179">
        <f>IFERROR(VLOOKUP($A49,老旧小区改造任务!$C$8:$O$74,4,0),0)</f>
        <v>1253</v>
      </c>
      <c r="Y49" s="225">
        <v>0.4</v>
      </c>
      <c r="Z49" s="179">
        <f t="shared" si="45"/>
        <v>209.307404243201</v>
      </c>
      <c r="AA49" s="179">
        <f>IFERROR(VLOOKUP($A49,老旧小区改造任务!$C$8:$O$74,7,0),0)</f>
        <v>21</v>
      </c>
      <c r="AB49" s="225">
        <v>0.1</v>
      </c>
      <c r="AC49" s="179">
        <f t="shared" si="46"/>
        <v>47.8640299750208</v>
      </c>
      <c r="AD49" s="179">
        <f>IFERROR(VLOOKUP($A49,老旧小区改造任务!$C$8:$O$74,13,0),0)</f>
        <v>18</v>
      </c>
      <c r="AE49" s="225">
        <v>0.1</v>
      </c>
      <c r="AF49" s="179">
        <f t="shared" si="47"/>
        <v>129.43765323993</v>
      </c>
      <c r="AG49" s="232">
        <f t="shared" si="48"/>
        <v>587.549264856903</v>
      </c>
      <c r="AH49" s="232">
        <f t="shared" si="49"/>
        <v>588</v>
      </c>
      <c r="AI49" s="233">
        <f t="shared" si="50"/>
        <v>588</v>
      </c>
      <c r="AJ49" s="233">
        <f t="shared" si="51"/>
        <v>1580</v>
      </c>
    </row>
    <row r="50" ht="25" customHeight="true" spans="1:36">
      <c r="A50" s="199" t="s">
        <v>51</v>
      </c>
      <c r="B50" s="179">
        <f>IFERROR(VLOOKUP(A50,公租房保障和城市棚户区改造!$A$6:$P$66,16,0),0)</f>
        <v>350</v>
      </c>
      <c r="C50" s="198">
        <f t="shared" si="31"/>
        <v>200.188633970112</v>
      </c>
      <c r="D50" s="198">
        <f t="shared" si="32"/>
        <v>200.188633970112</v>
      </c>
      <c r="E50" s="198">
        <f t="shared" si="52"/>
        <v>200</v>
      </c>
      <c r="F50" s="179">
        <f t="shared" si="53"/>
        <v>200</v>
      </c>
      <c r="G50" s="179"/>
      <c r="H50" s="198" t="e">
        <f t="shared" si="33"/>
        <v>#DIV/0!</v>
      </c>
      <c r="I50" s="179" t="e">
        <f t="shared" si="34"/>
        <v>#DIV/0!</v>
      </c>
      <c r="J50" s="179"/>
      <c r="K50" s="198" t="e">
        <f t="shared" si="35"/>
        <v>#DIV/0!</v>
      </c>
      <c r="L50" s="179" t="e">
        <f t="shared" si="36"/>
        <v>#DIV/0!</v>
      </c>
      <c r="M50" s="179" t="e">
        <f t="shared" si="37"/>
        <v>#DIV/0!</v>
      </c>
      <c r="N50" s="179" t="e">
        <f t="shared" si="38"/>
        <v>#DIV/0!</v>
      </c>
      <c r="O50" s="179" t="e">
        <f t="shared" si="39"/>
        <v>#DIV/0!</v>
      </c>
      <c r="P50" s="179">
        <f>IFERROR(VLOOKUP(A50,公租房保障和城市棚户区改造!$A$6:$O$66,2,0),0)</f>
        <v>500</v>
      </c>
      <c r="Q50" s="198">
        <f t="shared" si="40"/>
        <v>337.146943153379</v>
      </c>
      <c r="R50" s="198">
        <f t="shared" si="41"/>
        <v>337.146943153379</v>
      </c>
      <c r="S50" s="198">
        <f t="shared" si="42"/>
        <v>337</v>
      </c>
      <c r="T50" s="179">
        <f t="shared" si="43"/>
        <v>337</v>
      </c>
      <c r="U50" s="179">
        <f>IFERROR(VLOOKUP($A50,老旧小区改造任务!$C$8:$O$74,10,0),0)</f>
        <v>9.36</v>
      </c>
      <c r="V50" s="225">
        <v>0.4</v>
      </c>
      <c r="W50" s="179">
        <f t="shared" si="44"/>
        <v>184.392162789442</v>
      </c>
      <c r="X50" s="179">
        <f>IFERROR(VLOOKUP($A50,老旧小区改造任务!$C$8:$O$74,4,0),0)</f>
        <v>991</v>
      </c>
      <c r="Y50" s="225">
        <v>0.4</v>
      </c>
      <c r="Z50" s="179">
        <f t="shared" si="45"/>
        <v>165.541610219483</v>
      </c>
      <c r="AA50" s="179">
        <f>IFERROR(VLOOKUP($A50,老旧小区改造任务!$C$8:$O$74,7,0),0)</f>
        <v>25</v>
      </c>
      <c r="AB50" s="225">
        <v>0.1</v>
      </c>
      <c r="AC50" s="179">
        <f t="shared" si="46"/>
        <v>56.980988065501</v>
      </c>
      <c r="AD50" s="179">
        <f>IFERROR(VLOOKUP($A50,老旧小区改造任务!$C$8:$O$74,13,0),0)</f>
        <v>15</v>
      </c>
      <c r="AE50" s="225">
        <v>0.1</v>
      </c>
      <c r="AF50" s="179">
        <f t="shared" si="47"/>
        <v>107.864711033275</v>
      </c>
      <c r="AG50" s="232">
        <f t="shared" si="48"/>
        <v>514.779472107701</v>
      </c>
      <c r="AH50" s="232">
        <f t="shared" si="49"/>
        <v>515</v>
      </c>
      <c r="AI50" s="233">
        <f t="shared" si="50"/>
        <v>515</v>
      </c>
      <c r="AJ50" s="233">
        <f t="shared" si="51"/>
        <v>1052</v>
      </c>
    </row>
    <row r="51" ht="25" customHeight="true" spans="1:36">
      <c r="A51" s="199" t="s">
        <v>52</v>
      </c>
      <c r="B51" s="179">
        <f>IFERROR(VLOOKUP(A51,公租房保障和城市棚户区改造!$A$6:$P$66,16,0),0)</f>
        <v>800</v>
      </c>
      <c r="C51" s="198">
        <f t="shared" si="31"/>
        <v>457.574020503113</v>
      </c>
      <c r="D51" s="198">
        <f t="shared" si="32"/>
        <v>457.574020503113</v>
      </c>
      <c r="E51" s="198">
        <f t="shared" si="52"/>
        <v>458</v>
      </c>
      <c r="F51" s="179">
        <f t="shared" si="53"/>
        <v>458</v>
      </c>
      <c r="G51" s="179"/>
      <c r="H51" s="198" t="e">
        <f t="shared" si="33"/>
        <v>#DIV/0!</v>
      </c>
      <c r="I51" s="179" t="e">
        <f t="shared" si="34"/>
        <v>#DIV/0!</v>
      </c>
      <c r="J51" s="179"/>
      <c r="K51" s="198" t="e">
        <f t="shared" si="35"/>
        <v>#DIV/0!</v>
      </c>
      <c r="L51" s="179" t="e">
        <f t="shared" si="36"/>
        <v>#DIV/0!</v>
      </c>
      <c r="M51" s="179" t="e">
        <f t="shared" si="37"/>
        <v>#DIV/0!</v>
      </c>
      <c r="N51" s="179" t="e">
        <f t="shared" si="38"/>
        <v>#DIV/0!</v>
      </c>
      <c r="O51" s="179" t="e">
        <f t="shared" si="39"/>
        <v>#DIV/0!</v>
      </c>
      <c r="P51" s="179">
        <f>IFERROR(VLOOKUP(A51,公租房保障和城市棚户区改造!$A$6:$O$66,2,0),0)</f>
        <v>1506</v>
      </c>
      <c r="Q51" s="198">
        <f t="shared" si="40"/>
        <v>1015.48659277798</v>
      </c>
      <c r="R51" s="198">
        <f t="shared" si="41"/>
        <v>1015.48659277798</v>
      </c>
      <c r="S51" s="198">
        <f t="shared" si="42"/>
        <v>1015</v>
      </c>
      <c r="T51" s="179">
        <f t="shared" si="43"/>
        <v>1015</v>
      </c>
      <c r="U51" s="179">
        <f>IFERROR(VLOOKUP($A51,老旧小区改造任务!$C$8:$O$74,10,0),0)</f>
        <v>0</v>
      </c>
      <c r="V51" s="225">
        <v>0.4</v>
      </c>
      <c r="W51" s="179">
        <f t="shared" si="44"/>
        <v>0</v>
      </c>
      <c r="X51" s="179">
        <f>IFERROR(VLOOKUP($A51,老旧小区改造任务!$C$8:$O$74,4,0),0)</f>
        <v>0</v>
      </c>
      <c r="Y51" s="225">
        <v>0.4</v>
      </c>
      <c r="Z51" s="179">
        <f t="shared" si="45"/>
        <v>0</v>
      </c>
      <c r="AA51" s="179">
        <f>IFERROR(VLOOKUP($A51,老旧小区改造任务!$C$8:$O$74,7,0),0)</f>
        <v>0</v>
      </c>
      <c r="AB51" s="225">
        <v>0.1</v>
      </c>
      <c r="AC51" s="179">
        <f t="shared" si="46"/>
        <v>0</v>
      </c>
      <c r="AD51" s="179">
        <f>IFERROR(VLOOKUP($A51,老旧小区改造任务!$C$8:$O$74,13,0),0)</f>
        <v>0</v>
      </c>
      <c r="AE51" s="225">
        <v>0.1</v>
      </c>
      <c r="AF51" s="179">
        <f t="shared" si="47"/>
        <v>0</v>
      </c>
      <c r="AG51" s="232">
        <f t="shared" si="48"/>
        <v>0</v>
      </c>
      <c r="AH51" s="232">
        <f t="shared" si="49"/>
        <v>0</v>
      </c>
      <c r="AI51" s="233">
        <f t="shared" si="50"/>
        <v>0</v>
      </c>
      <c r="AJ51" s="233">
        <f t="shared" si="51"/>
        <v>1473</v>
      </c>
    </row>
    <row r="52" ht="25" customHeight="true" spans="1:36">
      <c r="A52" s="203" t="s">
        <v>53</v>
      </c>
      <c r="B52" s="204">
        <f>SUM(B53:B60)</f>
        <v>6560</v>
      </c>
      <c r="C52" s="205">
        <f>SUM(C53:C60)</f>
        <v>3752.10696812552</v>
      </c>
      <c r="D52" s="205">
        <f>SUM(D53:D60)</f>
        <v>3752.10696812552</v>
      </c>
      <c r="E52" s="205">
        <f>SUM(E53:E60)</f>
        <v>3753</v>
      </c>
      <c r="F52" s="204">
        <f>SUM(F53:F60)</f>
        <v>3753</v>
      </c>
      <c r="G52" s="204">
        <f t="shared" ref="G52:U52" si="54">SUM(G53:G60)</f>
        <v>0</v>
      </c>
      <c r="H52" s="205" t="e">
        <f t="shared" si="54"/>
        <v>#DIV/0!</v>
      </c>
      <c r="I52" s="204" t="e">
        <f t="shared" si="54"/>
        <v>#DIV/0!</v>
      </c>
      <c r="J52" s="204">
        <f t="shared" si="54"/>
        <v>0</v>
      </c>
      <c r="K52" s="205" t="e">
        <f t="shared" si="54"/>
        <v>#DIV/0!</v>
      </c>
      <c r="L52" s="204" t="e">
        <f t="shared" si="54"/>
        <v>#DIV/0!</v>
      </c>
      <c r="M52" s="204" t="e">
        <f t="shared" si="54"/>
        <v>#DIV/0!</v>
      </c>
      <c r="N52" s="204" t="e">
        <f t="shared" si="54"/>
        <v>#DIV/0!</v>
      </c>
      <c r="O52" s="204" t="e">
        <f t="shared" si="54"/>
        <v>#DIV/0!</v>
      </c>
      <c r="P52" s="204">
        <f t="shared" si="54"/>
        <v>875</v>
      </c>
      <c r="Q52" s="205">
        <f t="shared" si="54"/>
        <v>590.007150518413</v>
      </c>
      <c r="R52" s="205">
        <f t="shared" si="54"/>
        <v>590.007150518413</v>
      </c>
      <c r="S52" s="205">
        <f t="shared" si="54"/>
        <v>590</v>
      </c>
      <c r="T52" s="204">
        <f t="shared" si="54"/>
        <v>590</v>
      </c>
      <c r="U52" s="204">
        <f t="shared" si="54"/>
        <v>235.04</v>
      </c>
      <c r="V52" s="227">
        <v>0.4</v>
      </c>
      <c r="W52" s="204">
        <f t="shared" ref="W52:AA52" si="55">SUM(W53:W60)</f>
        <v>4630.29208782378</v>
      </c>
      <c r="X52" s="204">
        <f t="shared" si="55"/>
        <v>26440</v>
      </c>
      <c r="Y52" s="227">
        <v>0.4</v>
      </c>
      <c r="Z52" s="204">
        <f t="shared" si="55"/>
        <v>4416.67020605765</v>
      </c>
      <c r="AA52" s="204">
        <f t="shared" si="55"/>
        <v>565</v>
      </c>
      <c r="AB52" s="227">
        <v>0.1</v>
      </c>
      <c r="AC52" s="204">
        <f t="shared" ref="AC52:AJ52" si="56">SUM(AC53:AC60)</f>
        <v>1287.77033028032</v>
      </c>
      <c r="AD52" s="204">
        <f t="shared" si="56"/>
        <v>137</v>
      </c>
      <c r="AE52" s="227">
        <v>0.1</v>
      </c>
      <c r="AF52" s="204">
        <f t="shared" si="56"/>
        <v>985.164360770578</v>
      </c>
      <c r="AG52" s="205">
        <f t="shared" si="56"/>
        <v>11319.8969849323</v>
      </c>
      <c r="AH52" s="205">
        <f t="shared" si="56"/>
        <v>11320</v>
      </c>
      <c r="AI52" s="204">
        <f t="shared" si="56"/>
        <v>11320</v>
      </c>
      <c r="AJ52" s="204">
        <f t="shared" si="56"/>
        <v>15663</v>
      </c>
    </row>
    <row r="53" ht="25" customHeight="true" spans="1:36">
      <c r="A53" s="195" t="s">
        <v>54</v>
      </c>
      <c r="B53" s="196">
        <f>IFERROR(VLOOKUP("延吉市",公租房保障和城市棚户区改造!$A$6:$P$66,16,0),0)</f>
        <v>1500</v>
      </c>
      <c r="C53" s="201">
        <f t="shared" ref="C53:C61" si="57">B53/$B$7*$C$7</f>
        <v>857.951288443336</v>
      </c>
      <c r="D53" s="198">
        <f t="shared" ref="D53:D61" si="58">C53</f>
        <v>857.951288443336</v>
      </c>
      <c r="E53" s="198">
        <f t="shared" ref="E52:E61" si="59">ROUND(D53,0)</f>
        <v>858</v>
      </c>
      <c r="F53" s="179">
        <f t="shared" ref="F52:F61" si="60">E53</f>
        <v>858</v>
      </c>
      <c r="G53" s="179"/>
      <c r="H53" s="198" t="e">
        <f t="shared" ref="H53:H61" si="61">G53/$G$7*$H$7</f>
        <v>#DIV/0!</v>
      </c>
      <c r="I53" s="179" t="e">
        <f t="shared" ref="I53:I61" si="62">H53</f>
        <v>#DIV/0!</v>
      </c>
      <c r="J53" s="179"/>
      <c r="K53" s="198" t="e">
        <f t="shared" ref="K53:K61" si="63">J53/$J$7*$K$7</f>
        <v>#DIV/0!</v>
      </c>
      <c r="L53" s="179" t="e">
        <f t="shared" ref="L53:L61" si="64">K53</f>
        <v>#DIV/0!</v>
      </c>
      <c r="M53" s="179" t="e">
        <f t="shared" ref="M53:M61" si="65">I53+L53</f>
        <v>#DIV/0!</v>
      </c>
      <c r="N53" s="179" t="e">
        <f t="shared" ref="N53:N61" si="66">ROUND(M53,0)</f>
        <v>#DIV/0!</v>
      </c>
      <c r="O53" s="179" t="e">
        <f t="shared" ref="O53:O61" si="67">N53</f>
        <v>#DIV/0!</v>
      </c>
      <c r="P53" s="196">
        <f>IFERROR(VLOOKUP("延吉市",公租房保障和城市棚户区改造!$A$6:$O$66,2,0),0)</f>
        <v>265</v>
      </c>
      <c r="Q53" s="197">
        <f t="shared" ref="Q53:Q61" si="68">P53/$P$7*$Q$7</f>
        <v>178.687879871291</v>
      </c>
      <c r="R53" s="197">
        <f t="shared" ref="R53:R61" si="69">Q53</f>
        <v>178.687879871291</v>
      </c>
      <c r="S53" s="198">
        <f t="shared" ref="S53:S61" si="70">ROUND(R53,0)</f>
        <v>179</v>
      </c>
      <c r="T53" s="179">
        <f t="shared" ref="T53:T61" si="71">S53</f>
        <v>179</v>
      </c>
      <c r="U53" s="196">
        <f>IFERROR(VLOOKUP("延吉市",老旧小区改造任务!$C$8:$O$74,10,0),0)</f>
        <v>122.14</v>
      </c>
      <c r="V53" s="225">
        <v>0.4</v>
      </c>
      <c r="W53" s="179">
        <f t="shared" ref="W53:W61" si="72">U53/$U$7*$AG$6*V53</f>
        <v>2406.16012426309</v>
      </c>
      <c r="X53" s="196">
        <f>IFERROR(VLOOKUP("延吉市",老旧小区改造任务!$C$8:$O$74,4,0),0)</f>
        <v>14349</v>
      </c>
      <c r="Y53" s="225">
        <v>0.4</v>
      </c>
      <c r="Z53" s="179">
        <f t="shared" ref="Z53:Z61" si="73">X53/$X$7*$AG$6*Y53</f>
        <v>2396.92892536767</v>
      </c>
      <c r="AA53" s="196">
        <f>IFERROR(VLOOKUP("延吉市",老旧小区改造任务!$C$8:$O$74,7,0),0)</f>
        <v>323</v>
      </c>
      <c r="AB53" s="225">
        <v>0.1</v>
      </c>
      <c r="AC53" s="179">
        <f t="shared" ref="AC53:AC61" si="74">AA53/$AA$7*$AG$6*AB53</f>
        <v>736.194365806273</v>
      </c>
      <c r="AD53" s="196">
        <f>IFERROR(VLOOKUP("延吉市",老旧小区改造任务!$C$8:$O$74,13,0),0)</f>
        <v>46</v>
      </c>
      <c r="AE53" s="225">
        <v>0.1</v>
      </c>
      <c r="AF53" s="179">
        <f t="shared" ref="AF53:AF61" si="75">AD53/$AD$7*$AG$6*AE53</f>
        <v>330.785113835377</v>
      </c>
      <c r="AG53" s="232">
        <f t="shared" ref="AG53:AG61" si="76">W53+Z53+AC53+AF53</f>
        <v>5870.06852927241</v>
      </c>
      <c r="AH53" s="232">
        <f t="shared" ref="AH53:AH61" si="77">ROUND(AG53,0)</f>
        <v>5870</v>
      </c>
      <c r="AI53" s="233">
        <f t="shared" ref="AI53:AI61" si="78">AH53</f>
        <v>5870</v>
      </c>
      <c r="AJ53" s="233">
        <f t="shared" ref="AJ53:AJ61" si="79">F53+T53+AI53</f>
        <v>6907</v>
      </c>
    </row>
    <row r="54" ht="25" customHeight="true" spans="1:36">
      <c r="A54" s="195" t="s">
        <v>55</v>
      </c>
      <c r="B54" s="179">
        <f>IFERROR(VLOOKUP(A54,公租房保障和城市棚户区改造!$A$6:$P$66,16,0),0)</f>
        <v>1000</v>
      </c>
      <c r="C54" s="198">
        <f t="shared" si="57"/>
        <v>571.967525628891</v>
      </c>
      <c r="D54" s="198">
        <f t="shared" si="58"/>
        <v>571.967525628891</v>
      </c>
      <c r="E54" s="198">
        <f t="shared" si="59"/>
        <v>572</v>
      </c>
      <c r="F54" s="179">
        <f t="shared" si="60"/>
        <v>572</v>
      </c>
      <c r="G54" s="179"/>
      <c r="H54" s="198" t="e">
        <f t="shared" si="61"/>
        <v>#DIV/0!</v>
      </c>
      <c r="I54" s="179" t="e">
        <f t="shared" si="62"/>
        <v>#DIV/0!</v>
      </c>
      <c r="J54" s="179"/>
      <c r="K54" s="198" t="e">
        <f t="shared" si="63"/>
        <v>#DIV/0!</v>
      </c>
      <c r="L54" s="179" t="e">
        <f t="shared" si="64"/>
        <v>#DIV/0!</v>
      </c>
      <c r="M54" s="179" t="e">
        <f t="shared" si="65"/>
        <v>#DIV/0!</v>
      </c>
      <c r="N54" s="179" t="e">
        <f t="shared" si="66"/>
        <v>#DIV/0!</v>
      </c>
      <c r="O54" s="179" t="e">
        <f t="shared" si="67"/>
        <v>#DIV/0!</v>
      </c>
      <c r="P54" s="179">
        <f>IFERROR(VLOOKUP(A54,公租房保障和城市棚户区改造!$A$6:$O$66,2,0),0)</f>
        <v>0</v>
      </c>
      <c r="Q54" s="198">
        <f t="shared" si="68"/>
        <v>0</v>
      </c>
      <c r="R54" s="198">
        <f t="shared" si="69"/>
        <v>0</v>
      </c>
      <c r="S54" s="198">
        <f t="shared" si="70"/>
        <v>0</v>
      </c>
      <c r="T54" s="179">
        <f t="shared" si="71"/>
        <v>0</v>
      </c>
      <c r="U54" s="179">
        <f>IFERROR(VLOOKUP($A54,老旧小区改造任务!$C$8:$O$74,10,0),0)</f>
        <v>10.66</v>
      </c>
      <c r="V54" s="225">
        <v>0.4</v>
      </c>
      <c r="W54" s="179">
        <f t="shared" si="72"/>
        <v>210.002185399087</v>
      </c>
      <c r="X54" s="179">
        <f>IFERROR(VLOOKUP($A54,老旧小区改造任务!$C$8:$O$74,4,0),0)</f>
        <v>1023</v>
      </c>
      <c r="Y54" s="225">
        <v>0.4</v>
      </c>
      <c r="Z54" s="179">
        <f t="shared" si="73"/>
        <v>170.887050710929</v>
      </c>
      <c r="AA54" s="179">
        <f>IFERROR(VLOOKUP($A54,老旧小区改造任务!$C$8:$O$74,7,0),0)</f>
        <v>31</v>
      </c>
      <c r="AB54" s="225">
        <v>0.1</v>
      </c>
      <c r="AC54" s="179">
        <f t="shared" si="74"/>
        <v>70.6564252012212</v>
      </c>
      <c r="AD54" s="179">
        <f>IFERROR(VLOOKUP($A54,老旧小区改造任务!$C$8:$O$74,13,0),0)</f>
        <v>10</v>
      </c>
      <c r="AE54" s="225">
        <v>0.1</v>
      </c>
      <c r="AF54" s="179">
        <f t="shared" si="75"/>
        <v>71.9098073555166</v>
      </c>
      <c r="AG54" s="232">
        <f t="shared" si="76"/>
        <v>523.455468666754</v>
      </c>
      <c r="AH54" s="232">
        <f t="shared" si="77"/>
        <v>523</v>
      </c>
      <c r="AI54" s="233">
        <f t="shared" si="78"/>
        <v>523</v>
      </c>
      <c r="AJ54" s="233">
        <f t="shared" si="79"/>
        <v>1095</v>
      </c>
    </row>
    <row r="55" ht="25" customHeight="true" spans="1:36">
      <c r="A55" s="195" t="s">
        <v>56</v>
      </c>
      <c r="B55" s="179">
        <f>IFERROR(VLOOKUP(A55,公租房保障和城市棚户区改造!$A$6:$P$66,16,0),0)</f>
        <v>550</v>
      </c>
      <c r="C55" s="198">
        <f t="shared" si="57"/>
        <v>314.58213909589</v>
      </c>
      <c r="D55" s="198">
        <f t="shared" si="58"/>
        <v>314.58213909589</v>
      </c>
      <c r="E55" s="198">
        <f t="shared" si="59"/>
        <v>315</v>
      </c>
      <c r="F55" s="179">
        <f t="shared" si="60"/>
        <v>315</v>
      </c>
      <c r="G55" s="179"/>
      <c r="H55" s="198" t="e">
        <f t="shared" si="61"/>
        <v>#DIV/0!</v>
      </c>
      <c r="I55" s="179" t="e">
        <f t="shared" si="62"/>
        <v>#DIV/0!</v>
      </c>
      <c r="J55" s="179"/>
      <c r="K55" s="198" t="e">
        <f t="shared" si="63"/>
        <v>#DIV/0!</v>
      </c>
      <c r="L55" s="179" t="e">
        <f t="shared" si="64"/>
        <v>#DIV/0!</v>
      </c>
      <c r="M55" s="179" t="e">
        <f t="shared" si="65"/>
        <v>#DIV/0!</v>
      </c>
      <c r="N55" s="179" t="e">
        <f t="shared" si="66"/>
        <v>#DIV/0!</v>
      </c>
      <c r="O55" s="179" t="e">
        <f t="shared" si="67"/>
        <v>#DIV/0!</v>
      </c>
      <c r="P55" s="179">
        <f>IFERROR(VLOOKUP(A55,公租房保障和城市棚户区改造!$A$6:$O$66,2,0),0)</f>
        <v>353</v>
      </c>
      <c r="Q55" s="198">
        <f t="shared" si="68"/>
        <v>238.025741866285</v>
      </c>
      <c r="R55" s="198">
        <f t="shared" si="69"/>
        <v>238.025741866285</v>
      </c>
      <c r="S55" s="198">
        <f t="shared" si="70"/>
        <v>238</v>
      </c>
      <c r="T55" s="179">
        <f t="shared" si="71"/>
        <v>238</v>
      </c>
      <c r="U55" s="179">
        <f>IFERROR(VLOOKUP($A55,老旧小区改造任务!$C$8:$O$74,10,0),0)</f>
        <v>0</v>
      </c>
      <c r="V55" s="225">
        <v>0.4</v>
      </c>
      <c r="W55" s="179">
        <f t="shared" si="72"/>
        <v>0</v>
      </c>
      <c r="X55" s="179">
        <f>IFERROR(VLOOKUP($A55,老旧小区改造任务!$C$8:$O$74,4,0),0)</f>
        <v>0</v>
      </c>
      <c r="Y55" s="225">
        <v>0.4</v>
      </c>
      <c r="Z55" s="179">
        <f t="shared" si="73"/>
        <v>0</v>
      </c>
      <c r="AA55" s="179">
        <f>IFERROR(VLOOKUP($A55,老旧小区改造任务!$C$8:$O$74,7,0),0)</f>
        <v>0</v>
      </c>
      <c r="AB55" s="225">
        <v>0.1</v>
      </c>
      <c r="AC55" s="179">
        <f t="shared" si="74"/>
        <v>0</v>
      </c>
      <c r="AD55" s="179">
        <f>IFERROR(VLOOKUP($A55,老旧小区改造任务!$C$8:$O$74,13,0),0)</f>
        <v>0</v>
      </c>
      <c r="AE55" s="225">
        <v>0.1</v>
      </c>
      <c r="AF55" s="179">
        <f t="shared" si="75"/>
        <v>0</v>
      </c>
      <c r="AG55" s="232">
        <f t="shared" si="76"/>
        <v>0</v>
      </c>
      <c r="AH55" s="232">
        <f t="shared" si="77"/>
        <v>0</v>
      </c>
      <c r="AI55" s="233">
        <f t="shared" si="78"/>
        <v>0</v>
      </c>
      <c r="AJ55" s="233">
        <f t="shared" si="79"/>
        <v>553</v>
      </c>
    </row>
    <row r="56" ht="25" customHeight="true" spans="1:36">
      <c r="A56" s="195" t="s">
        <v>57</v>
      </c>
      <c r="B56" s="179">
        <f>IFERROR(VLOOKUP(A56,公租房保障和城市棚户区改造!$A$6:$P$66,16,0),0)</f>
        <v>900</v>
      </c>
      <c r="C56" s="198">
        <f t="shared" si="57"/>
        <v>514.770773066002</v>
      </c>
      <c r="D56" s="198">
        <f t="shared" si="58"/>
        <v>514.770773066002</v>
      </c>
      <c r="E56" s="198">
        <f t="shared" si="59"/>
        <v>515</v>
      </c>
      <c r="F56" s="179">
        <f t="shared" si="60"/>
        <v>515</v>
      </c>
      <c r="G56" s="179"/>
      <c r="H56" s="198" t="e">
        <f t="shared" si="61"/>
        <v>#DIV/0!</v>
      </c>
      <c r="I56" s="179" t="e">
        <f t="shared" si="62"/>
        <v>#DIV/0!</v>
      </c>
      <c r="J56" s="179"/>
      <c r="K56" s="198" t="e">
        <f t="shared" si="63"/>
        <v>#DIV/0!</v>
      </c>
      <c r="L56" s="179" t="e">
        <f t="shared" si="64"/>
        <v>#DIV/0!</v>
      </c>
      <c r="M56" s="179" t="e">
        <f t="shared" si="65"/>
        <v>#DIV/0!</v>
      </c>
      <c r="N56" s="179" t="e">
        <f t="shared" si="66"/>
        <v>#DIV/0!</v>
      </c>
      <c r="O56" s="179" t="e">
        <f t="shared" si="67"/>
        <v>#DIV/0!</v>
      </c>
      <c r="P56" s="179">
        <f>IFERROR(VLOOKUP(A56,公租房保障和城市棚户区改造!$A$6:$O$66,2,0),0)</f>
        <v>0</v>
      </c>
      <c r="Q56" s="198">
        <f t="shared" si="68"/>
        <v>0</v>
      </c>
      <c r="R56" s="198">
        <f t="shared" si="69"/>
        <v>0</v>
      </c>
      <c r="S56" s="198">
        <f t="shared" si="70"/>
        <v>0</v>
      </c>
      <c r="T56" s="179">
        <f t="shared" si="71"/>
        <v>0</v>
      </c>
      <c r="U56" s="179">
        <f>IFERROR(VLOOKUP($A56,老旧小区改造任务!$C$8:$O$74,10,0),0)</f>
        <v>20.31</v>
      </c>
      <c r="V56" s="225">
        <v>0.4</v>
      </c>
      <c r="W56" s="179">
        <f t="shared" si="72"/>
        <v>400.10735323222</v>
      </c>
      <c r="X56" s="179">
        <f>IFERROR(VLOOKUP($A56,老旧小区改造任务!$C$8:$O$74,4,0),0)</f>
        <v>2255</v>
      </c>
      <c r="Y56" s="225">
        <v>0.4</v>
      </c>
      <c r="Z56" s="179">
        <f t="shared" si="73"/>
        <v>376.686509631619</v>
      </c>
      <c r="AA56" s="179">
        <f>IFERROR(VLOOKUP($A56,老旧小区改造任务!$C$8:$O$74,7,0),0)</f>
        <v>36</v>
      </c>
      <c r="AB56" s="225">
        <v>0.1</v>
      </c>
      <c r="AC56" s="179">
        <f t="shared" si="74"/>
        <v>82.0526228143214</v>
      </c>
      <c r="AD56" s="179">
        <f>IFERROR(VLOOKUP($A56,老旧小区改造任务!$C$8:$O$74,13,0),0)</f>
        <v>9</v>
      </c>
      <c r="AE56" s="225">
        <v>0.1</v>
      </c>
      <c r="AF56" s="179">
        <f t="shared" si="75"/>
        <v>64.718826619965</v>
      </c>
      <c r="AG56" s="232">
        <f t="shared" si="76"/>
        <v>923.565312298125</v>
      </c>
      <c r="AH56" s="232">
        <f t="shared" si="77"/>
        <v>924</v>
      </c>
      <c r="AI56" s="233">
        <f t="shared" si="78"/>
        <v>924</v>
      </c>
      <c r="AJ56" s="233">
        <f t="shared" si="79"/>
        <v>1439</v>
      </c>
    </row>
    <row r="57" ht="25" customHeight="true" spans="1:36">
      <c r="A57" s="195" t="s">
        <v>58</v>
      </c>
      <c r="B57" s="179">
        <f>IFERROR(VLOOKUP(A57,公租房保障和城市棚户区改造!$A$6:$P$66,16,0),0)</f>
        <v>900</v>
      </c>
      <c r="C57" s="198">
        <f t="shared" si="57"/>
        <v>514.770773066002</v>
      </c>
      <c r="D57" s="198">
        <f t="shared" si="58"/>
        <v>514.770773066002</v>
      </c>
      <c r="E57" s="198">
        <f t="shared" si="59"/>
        <v>515</v>
      </c>
      <c r="F57" s="179">
        <f t="shared" si="60"/>
        <v>515</v>
      </c>
      <c r="G57" s="179"/>
      <c r="H57" s="198" t="e">
        <f t="shared" si="61"/>
        <v>#DIV/0!</v>
      </c>
      <c r="I57" s="179" t="e">
        <f t="shared" si="62"/>
        <v>#DIV/0!</v>
      </c>
      <c r="J57" s="179"/>
      <c r="K57" s="198" t="e">
        <f t="shared" si="63"/>
        <v>#DIV/0!</v>
      </c>
      <c r="L57" s="179" t="e">
        <f t="shared" si="64"/>
        <v>#DIV/0!</v>
      </c>
      <c r="M57" s="179" t="e">
        <f t="shared" si="65"/>
        <v>#DIV/0!</v>
      </c>
      <c r="N57" s="179" t="e">
        <f t="shared" si="66"/>
        <v>#DIV/0!</v>
      </c>
      <c r="O57" s="179" t="e">
        <f t="shared" si="67"/>
        <v>#DIV/0!</v>
      </c>
      <c r="P57" s="179">
        <f>IFERROR(VLOOKUP(A57,公租房保障和城市棚户区改造!$A$6:$O$66,2,0),0)</f>
        <v>187</v>
      </c>
      <c r="Q57" s="198">
        <f t="shared" si="68"/>
        <v>126.092956739364</v>
      </c>
      <c r="R57" s="198">
        <f t="shared" si="69"/>
        <v>126.092956739364</v>
      </c>
      <c r="S57" s="198">
        <f t="shared" si="70"/>
        <v>126</v>
      </c>
      <c r="T57" s="179">
        <f t="shared" si="71"/>
        <v>126</v>
      </c>
      <c r="U57" s="179">
        <f>IFERROR(VLOOKUP($A57,老旧小区改造任务!$C$8:$O$74,10,0),0)</f>
        <v>0</v>
      </c>
      <c r="V57" s="225">
        <v>0.4</v>
      </c>
      <c r="W57" s="179">
        <f t="shared" si="72"/>
        <v>0</v>
      </c>
      <c r="X57" s="179">
        <f>IFERROR(VLOOKUP($A57,老旧小区改造任务!$C$8:$O$74,4,0),0)</f>
        <v>0</v>
      </c>
      <c r="Y57" s="225">
        <v>0.4</v>
      </c>
      <c r="Z57" s="179">
        <f t="shared" si="73"/>
        <v>0</v>
      </c>
      <c r="AA57" s="179">
        <f>IFERROR(VLOOKUP($A57,老旧小区改造任务!$C$8:$O$74,7,0),0)</f>
        <v>0</v>
      </c>
      <c r="AB57" s="225">
        <v>0.1</v>
      </c>
      <c r="AC57" s="179">
        <f t="shared" si="74"/>
        <v>0</v>
      </c>
      <c r="AD57" s="179">
        <f>IFERROR(VLOOKUP($A57,老旧小区改造任务!$C$8:$O$74,13,0),0)</f>
        <v>0</v>
      </c>
      <c r="AE57" s="225">
        <v>0.1</v>
      </c>
      <c r="AF57" s="179">
        <f t="shared" si="75"/>
        <v>0</v>
      </c>
      <c r="AG57" s="232">
        <f t="shared" si="76"/>
        <v>0</v>
      </c>
      <c r="AH57" s="232">
        <f t="shared" si="77"/>
        <v>0</v>
      </c>
      <c r="AI57" s="233">
        <f t="shared" si="78"/>
        <v>0</v>
      </c>
      <c r="AJ57" s="233">
        <f t="shared" si="79"/>
        <v>641</v>
      </c>
    </row>
    <row r="58" ht="25" customHeight="true" spans="1:36">
      <c r="A58" s="195" t="s">
        <v>59</v>
      </c>
      <c r="B58" s="179">
        <f>IFERROR(VLOOKUP(A58,公租房保障和城市棚户区改造!$A$6:$P$66,16,0),0)</f>
        <v>500</v>
      </c>
      <c r="C58" s="198">
        <f t="shared" si="57"/>
        <v>285.983762814446</v>
      </c>
      <c r="D58" s="198">
        <f t="shared" si="58"/>
        <v>285.983762814446</v>
      </c>
      <c r="E58" s="198">
        <f t="shared" si="59"/>
        <v>286</v>
      </c>
      <c r="F58" s="179">
        <f t="shared" si="60"/>
        <v>286</v>
      </c>
      <c r="G58" s="179"/>
      <c r="H58" s="198" t="e">
        <f t="shared" si="61"/>
        <v>#DIV/0!</v>
      </c>
      <c r="I58" s="179" t="e">
        <f t="shared" si="62"/>
        <v>#DIV/0!</v>
      </c>
      <c r="J58" s="179"/>
      <c r="K58" s="198" t="e">
        <f t="shared" si="63"/>
        <v>#DIV/0!</v>
      </c>
      <c r="L58" s="179" t="e">
        <f t="shared" si="64"/>
        <v>#DIV/0!</v>
      </c>
      <c r="M58" s="179" t="e">
        <f t="shared" si="65"/>
        <v>#DIV/0!</v>
      </c>
      <c r="N58" s="179" t="e">
        <f t="shared" si="66"/>
        <v>#DIV/0!</v>
      </c>
      <c r="O58" s="179" t="e">
        <f t="shared" si="67"/>
        <v>#DIV/0!</v>
      </c>
      <c r="P58" s="179">
        <f>IFERROR(VLOOKUP(A58,公租房保障和城市棚户区改造!$A$6:$O$66,2,0),0)</f>
        <v>50</v>
      </c>
      <c r="Q58" s="198">
        <f t="shared" si="68"/>
        <v>33.7146943153379</v>
      </c>
      <c r="R58" s="198">
        <f t="shared" si="69"/>
        <v>33.7146943153379</v>
      </c>
      <c r="S58" s="198">
        <f t="shared" si="70"/>
        <v>34</v>
      </c>
      <c r="T58" s="179">
        <f t="shared" si="71"/>
        <v>34</v>
      </c>
      <c r="U58" s="179">
        <f>IFERROR(VLOOKUP($A58,老旧小区改造任务!$C$8:$O$74,10,0),0)</f>
        <v>8.15</v>
      </c>
      <c r="V58" s="225">
        <v>0.4</v>
      </c>
      <c r="W58" s="179">
        <f t="shared" si="72"/>
        <v>160.555141745081</v>
      </c>
      <c r="X58" s="179">
        <f>IFERROR(VLOOKUP($A58,老旧小区改造任务!$C$8:$O$74,4,0),0)</f>
        <v>1008</v>
      </c>
      <c r="Y58" s="225">
        <v>0.4</v>
      </c>
      <c r="Z58" s="179">
        <f t="shared" si="73"/>
        <v>168.381375480564</v>
      </c>
      <c r="AA58" s="179">
        <f>IFERROR(VLOOKUP($A58,老旧小区改造任务!$C$8:$O$74,7,0),0)</f>
        <v>23</v>
      </c>
      <c r="AB58" s="225">
        <v>0.1</v>
      </c>
      <c r="AC58" s="179">
        <f t="shared" si="74"/>
        <v>52.4225090202609</v>
      </c>
      <c r="AD58" s="179">
        <f>IFERROR(VLOOKUP($A58,老旧小区改造任务!$C$8:$O$74,13,0),0)</f>
        <v>19</v>
      </c>
      <c r="AE58" s="225">
        <v>0.1</v>
      </c>
      <c r="AF58" s="179">
        <f t="shared" si="75"/>
        <v>136.628633975482</v>
      </c>
      <c r="AG58" s="232">
        <f t="shared" si="76"/>
        <v>517.987660221388</v>
      </c>
      <c r="AH58" s="232">
        <f t="shared" si="77"/>
        <v>518</v>
      </c>
      <c r="AI58" s="233">
        <f t="shared" si="78"/>
        <v>518</v>
      </c>
      <c r="AJ58" s="233">
        <f t="shared" si="79"/>
        <v>838</v>
      </c>
    </row>
    <row r="59" ht="25" customHeight="true" spans="1:36">
      <c r="A59" s="195" t="s">
        <v>60</v>
      </c>
      <c r="B59" s="179">
        <f>IFERROR(VLOOKUP(A59,公租房保障和城市棚户区改造!$A$6:$P$66,16,0),0)</f>
        <v>310</v>
      </c>
      <c r="C59" s="198">
        <f t="shared" si="57"/>
        <v>177.309932944956</v>
      </c>
      <c r="D59" s="198">
        <f t="shared" si="58"/>
        <v>177.309932944956</v>
      </c>
      <c r="E59" s="198">
        <f t="shared" si="59"/>
        <v>177</v>
      </c>
      <c r="F59" s="179">
        <f t="shared" si="60"/>
        <v>177</v>
      </c>
      <c r="G59" s="179"/>
      <c r="H59" s="198" t="e">
        <f t="shared" si="61"/>
        <v>#DIV/0!</v>
      </c>
      <c r="I59" s="179" t="e">
        <f t="shared" si="62"/>
        <v>#DIV/0!</v>
      </c>
      <c r="J59" s="179"/>
      <c r="K59" s="198" t="e">
        <f t="shared" si="63"/>
        <v>#DIV/0!</v>
      </c>
      <c r="L59" s="179" t="e">
        <f t="shared" si="64"/>
        <v>#DIV/0!</v>
      </c>
      <c r="M59" s="179" t="e">
        <f t="shared" si="65"/>
        <v>#DIV/0!</v>
      </c>
      <c r="N59" s="179" t="e">
        <f t="shared" si="66"/>
        <v>#DIV/0!</v>
      </c>
      <c r="O59" s="179" t="e">
        <f t="shared" si="67"/>
        <v>#DIV/0!</v>
      </c>
      <c r="P59" s="179">
        <f>IFERROR(VLOOKUP(A59,公租房保障和城市棚户区改造!$A$6:$O$66,2,0),0)</f>
        <v>0</v>
      </c>
      <c r="Q59" s="198">
        <f t="shared" si="68"/>
        <v>0</v>
      </c>
      <c r="R59" s="198">
        <f t="shared" si="69"/>
        <v>0</v>
      </c>
      <c r="S59" s="198">
        <f t="shared" si="70"/>
        <v>0</v>
      </c>
      <c r="T59" s="179">
        <f t="shared" si="71"/>
        <v>0</v>
      </c>
      <c r="U59" s="179">
        <f>IFERROR(VLOOKUP($A59,老旧小区改造任务!$C$8:$O$74,10,0),0)</f>
        <v>30.62</v>
      </c>
      <c r="V59" s="225">
        <v>0.4</v>
      </c>
      <c r="W59" s="179">
        <f t="shared" si="72"/>
        <v>603.214532544095</v>
      </c>
      <c r="X59" s="179">
        <f>IFERROR(VLOOKUP($A59,老旧小区改造任务!$C$8:$O$74,4,0),0)</f>
        <v>2264</v>
      </c>
      <c r="Y59" s="225">
        <v>0.4</v>
      </c>
      <c r="Z59" s="179">
        <f t="shared" si="73"/>
        <v>378.189914769838</v>
      </c>
      <c r="AA59" s="179">
        <f>IFERROR(VLOOKUP($A59,老旧小区改造任务!$C$8:$O$74,7,0),0)</f>
        <v>55</v>
      </c>
      <c r="AB59" s="225">
        <v>0.1</v>
      </c>
      <c r="AC59" s="179">
        <f t="shared" si="74"/>
        <v>125.358173744102</v>
      </c>
      <c r="AD59" s="179">
        <f>IFERROR(VLOOKUP($A59,老旧小区改造任务!$C$8:$O$74,13,0),0)</f>
        <v>25</v>
      </c>
      <c r="AE59" s="225">
        <v>0.1</v>
      </c>
      <c r="AF59" s="179">
        <f t="shared" si="75"/>
        <v>179.774518388792</v>
      </c>
      <c r="AG59" s="232">
        <f t="shared" si="76"/>
        <v>1286.53713944683</v>
      </c>
      <c r="AH59" s="232">
        <f t="shared" si="77"/>
        <v>1287</v>
      </c>
      <c r="AI59" s="233">
        <f t="shared" si="78"/>
        <v>1287</v>
      </c>
      <c r="AJ59" s="233">
        <f t="shared" si="79"/>
        <v>1464</v>
      </c>
    </row>
    <row r="60" ht="25" customHeight="true" spans="1:36">
      <c r="A60" s="195" t="s">
        <v>61</v>
      </c>
      <c r="B60" s="179">
        <f>IFERROR(VLOOKUP(A60,公租房保障和城市棚户区改造!$A$6:$P$66,16,0),0)</f>
        <v>900</v>
      </c>
      <c r="C60" s="198">
        <f t="shared" si="57"/>
        <v>514.770773066002</v>
      </c>
      <c r="D60" s="198">
        <f t="shared" si="58"/>
        <v>514.770773066002</v>
      </c>
      <c r="E60" s="198">
        <f t="shared" si="59"/>
        <v>515</v>
      </c>
      <c r="F60" s="179">
        <f t="shared" si="60"/>
        <v>515</v>
      </c>
      <c r="G60" s="179"/>
      <c r="H60" s="198" t="e">
        <f t="shared" si="61"/>
        <v>#DIV/0!</v>
      </c>
      <c r="I60" s="179" t="e">
        <f t="shared" si="62"/>
        <v>#DIV/0!</v>
      </c>
      <c r="J60" s="179"/>
      <c r="K60" s="198" t="e">
        <f t="shared" si="63"/>
        <v>#DIV/0!</v>
      </c>
      <c r="L60" s="179" t="e">
        <f t="shared" si="64"/>
        <v>#DIV/0!</v>
      </c>
      <c r="M60" s="179" t="e">
        <f t="shared" si="65"/>
        <v>#DIV/0!</v>
      </c>
      <c r="N60" s="179" t="e">
        <f t="shared" si="66"/>
        <v>#DIV/0!</v>
      </c>
      <c r="O60" s="179" t="e">
        <f t="shared" si="67"/>
        <v>#DIV/0!</v>
      </c>
      <c r="P60" s="179">
        <f>IFERROR(VLOOKUP(A60,公租房保障和城市棚户区改造!$A$6:$O$66,2,0),0)</f>
        <v>20</v>
      </c>
      <c r="Q60" s="198">
        <f t="shared" si="68"/>
        <v>13.4858777261351</v>
      </c>
      <c r="R60" s="198">
        <f t="shared" si="69"/>
        <v>13.4858777261351</v>
      </c>
      <c r="S60" s="198">
        <f t="shared" si="70"/>
        <v>13</v>
      </c>
      <c r="T60" s="179">
        <f t="shared" si="71"/>
        <v>13</v>
      </c>
      <c r="U60" s="179">
        <f>IFERROR(VLOOKUP($A60,老旧小区改造任务!$C$8:$O$74,10,0),0)</f>
        <v>43.16</v>
      </c>
      <c r="V60" s="225">
        <v>0.4</v>
      </c>
      <c r="W60" s="179">
        <f t="shared" si="72"/>
        <v>850.252750640207</v>
      </c>
      <c r="X60" s="179">
        <f>IFERROR(VLOOKUP($A60,老旧小区改造任务!$C$8:$O$74,4,0),0)</f>
        <v>5541</v>
      </c>
      <c r="Y60" s="225">
        <v>0.4</v>
      </c>
      <c r="Z60" s="179">
        <f t="shared" si="73"/>
        <v>925.596430097028</v>
      </c>
      <c r="AA60" s="179">
        <f>IFERROR(VLOOKUP($A60,老旧小区改造任务!$C$8:$O$74,7,0),0)</f>
        <v>97</v>
      </c>
      <c r="AB60" s="225">
        <v>0.1</v>
      </c>
      <c r="AC60" s="179">
        <f t="shared" si="74"/>
        <v>221.086233694144</v>
      </c>
      <c r="AD60" s="179">
        <f>IFERROR(VLOOKUP($A60,老旧小区改造任务!$C$8:$O$74,13,0),0)</f>
        <v>28</v>
      </c>
      <c r="AE60" s="225">
        <v>0.1</v>
      </c>
      <c r="AF60" s="179">
        <f t="shared" si="75"/>
        <v>201.347460595447</v>
      </c>
      <c r="AG60" s="232">
        <f t="shared" si="76"/>
        <v>2198.28287502683</v>
      </c>
      <c r="AH60" s="232">
        <f t="shared" si="77"/>
        <v>2198</v>
      </c>
      <c r="AI60" s="233">
        <f t="shared" si="78"/>
        <v>2198</v>
      </c>
      <c r="AJ60" s="233">
        <f t="shared" si="79"/>
        <v>2726</v>
      </c>
    </row>
    <row r="61" ht="25" customHeight="true" spans="1:36">
      <c r="A61" s="206" t="s">
        <v>62</v>
      </c>
      <c r="B61" s="179">
        <f>IFERROR(VLOOKUP(A61,公租房保障和城市棚户区改造!$A$6:$P$66,16,0),0)</f>
        <v>190</v>
      </c>
      <c r="C61" s="198">
        <f t="shared" si="57"/>
        <v>108.673829869489</v>
      </c>
      <c r="D61" s="198">
        <f t="shared" si="58"/>
        <v>108.673829869489</v>
      </c>
      <c r="E61" s="198">
        <f t="shared" si="59"/>
        <v>109</v>
      </c>
      <c r="F61" s="179">
        <f t="shared" si="60"/>
        <v>109</v>
      </c>
      <c r="G61" s="179"/>
      <c r="H61" s="198" t="e">
        <f t="shared" si="61"/>
        <v>#DIV/0!</v>
      </c>
      <c r="I61" s="179" t="e">
        <f t="shared" si="62"/>
        <v>#DIV/0!</v>
      </c>
      <c r="J61" s="179"/>
      <c r="K61" s="198" t="e">
        <f t="shared" si="63"/>
        <v>#DIV/0!</v>
      </c>
      <c r="L61" s="179" t="e">
        <f t="shared" si="64"/>
        <v>#DIV/0!</v>
      </c>
      <c r="M61" s="179" t="e">
        <f t="shared" si="65"/>
        <v>#DIV/0!</v>
      </c>
      <c r="N61" s="179" t="e">
        <f t="shared" si="66"/>
        <v>#DIV/0!</v>
      </c>
      <c r="O61" s="179" t="e">
        <f t="shared" si="67"/>
        <v>#DIV/0!</v>
      </c>
      <c r="P61" s="179">
        <f>IFERROR(VLOOKUP(A61,公租房保障和城市棚户区改造!$A$6:$O$66,2,0),0)</f>
        <v>0</v>
      </c>
      <c r="Q61" s="198">
        <f t="shared" si="68"/>
        <v>0</v>
      </c>
      <c r="R61" s="198">
        <f t="shared" si="69"/>
        <v>0</v>
      </c>
      <c r="S61" s="198">
        <f t="shared" si="70"/>
        <v>0</v>
      </c>
      <c r="T61" s="179">
        <f t="shared" si="71"/>
        <v>0</v>
      </c>
      <c r="U61" s="179">
        <f>IFERROR(VLOOKUP($A61,老旧小区改造任务!$C$8:$O$74,10,0),0)</f>
        <v>0</v>
      </c>
      <c r="V61" s="225">
        <v>0.4</v>
      </c>
      <c r="W61" s="179">
        <f t="shared" si="72"/>
        <v>0</v>
      </c>
      <c r="X61" s="179">
        <f>IFERROR(VLOOKUP($A61,老旧小区改造任务!$C$8:$O$74,4,0),0)</f>
        <v>0</v>
      </c>
      <c r="Y61" s="225">
        <v>0.4</v>
      </c>
      <c r="Z61" s="179">
        <f t="shared" si="73"/>
        <v>0</v>
      </c>
      <c r="AA61" s="179">
        <f>IFERROR(VLOOKUP($A61,老旧小区改造任务!$C$8:$O$74,7,0),0)</f>
        <v>0</v>
      </c>
      <c r="AB61" s="225">
        <v>0.1</v>
      </c>
      <c r="AC61" s="179">
        <f t="shared" si="74"/>
        <v>0</v>
      </c>
      <c r="AD61" s="179">
        <f>IFERROR(VLOOKUP($A61,老旧小区改造任务!$C$8:$O$74,13,0),0)</f>
        <v>0</v>
      </c>
      <c r="AE61" s="225">
        <v>0.1</v>
      </c>
      <c r="AF61" s="179">
        <f t="shared" si="75"/>
        <v>0</v>
      </c>
      <c r="AG61" s="232">
        <f t="shared" si="76"/>
        <v>0</v>
      </c>
      <c r="AH61" s="232">
        <f t="shared" si="77"/>
        <v>0</v>
      </c>
      <c r="AI61" s="233">
        <f t="shared" si="78"/>
        <v>0</v>
      </c>
      <c r="AJ61" s="233">
        <f t="shared" si="79"/>
        <v>109</v>
      </c>
    </row>
  </sheetData>
  <mergeCells count="25">
    <mergeCell ref="A1:AI1"/>
    <mergeCell ref="AF2:AI2"/>
    <mergeCell ref="B3:O3"/>
    <mergeCell ref="U3:AI3"/>
    <mergeCell ref="G4:O4"/>
    <mergeCell ref="U4:AF4"/>
    <mergeCell ref="AG4:AI4"/>
    <mergeCell ref="G5:I5"/>
    <mergeCell ref="J5:L5"/>
    <mergeCell ref="U5:W5"/>
    <mergeCell ref="X5:Z5"/>
    <mergeCell ref="AA5:AC5"/>
    <mergeCell ref="AD5:AF5"/>
    <mergeCell ref="A3:A6"/>
    <mergeCell ref="M5:M6"/>
    <mergeCell ref="N5:N6"/>
    <mergeCell ref="O5:O6"/>
    <mergeCell ref="P5:P6"/>
    <mergeCell ref="Q5:Q6"/>
    <mergeCell ref="R5:R6"/>
    <mergeCell ref="S5:S6"/>
    <mergeCell ref="T5:T6"/>
    <mergeCell ref="AJ3:AJ6"/>
    <mergeCell ref="P3:T4"/>
    <mergeCell ref="B4:F5"/>
  </mergeCells>
  <pageMargins left="0.700694444444445" right="0.700694444444445" top="0.751388888888889" bottom="0.751388888888889" header="0.297916666666667" footer="0.297916666666667"/>
  <pageSetup paperSize="8" scale="91" fitToHeight="0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66"/>
  <sheetViews>
    <sheetView zoomScale="70" zoomScaleNormal="70" workbookViewId="0">
      <selection activeCell="O45" sqref="O45"/>
    </sheetView>
  </sheetViews>
  <sheetFormatPr defaultColWidth="9" defaultRowHeight="14.25"/>
  <cols>
    <col min="1" max="1" width="13.7" style="101" customWidth="true"/>
    <col min="2" max="8" width="8.625" style="101" customWidth="true"/>
    <col min="9" max="10" width="8.625" style="101" customWidth="true" outlineLevel="1"/>
    <col min="11" max="14" width="8.625" style="101" customWidth="true"/>
    <col min="15" max="15" width="16.625" style="135" customWidth="true"/>
    <col min="16" max="16" width="8.625" style="83" customWidth="true"/>
    <col min="17" max="20" width="16.025" style="136" hidden="true" customWidth="true" outlineLevel="1"/>
    <col min="21" max="21" width="12.375" style="101" customWidth="true" collapsed="true"/>
    <col min="22" max="31" width="10.625" style="101" customWidth="true"/>
    <col min="32" max="16384" width="9" style="101"/>
  </cols>
  <sheetData>
    <row r="1" s="101" customFormat="true" ht="15" customHeight="true" spans="1:20">
      <c r="A1" s="137"/>
      <c r="O1" s="135"/>
      <c r="P1" s="83"/>
      <c r="Q1" s="136"/>
      <c r="R1" s="136"/>
      <c r="S1" s="136"/>
      <c r="T1" s="136"/>
    </row>
    <row r="2" s="101" customFormat="true" ht="35" customHeight="true" spans="1:31">
      <c r="A2" s="138" t="s">
        <v>86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52"/>
      <c r="P2" s="138"/>
      <c r="Q2" s="162"/>
      <c r="R2" s="162"/>
      <c r="S2" s="162"/>
      <c r="T2" s="162"/>
      <c r="U2" s="138" t="s">
        <v>87</v>
      </c>
      <c r="V2" s="138"/>
      <c r="W2" s="138"/>
      <c r="X2" s="138"/>
      <c r="Y2" s="138"/>
      <c r="Z2" s="138"/>
      <c r="AA2" s="138"/>
      <c r="AB2" s="138"/>
      <c r="AC2" s="138"/>
      <c r="AD2" s="138"/>
      <c r="AE2" s="138"/>
    </row>
    <row r="3" s="133" customFormat="true" ht="15" customHeight="true" spans="15:20">
      <c r="O3" s="153"/>
      <c r="P3" s="154"/>
      <c r="Q3" s="163"/>
      <c r="R3" s="163"/>
      <c r="S3" s="163"/>
      <c r="T3" s="163"/>
    </row>
    <row r="4" s="134" customFormat="true" ht="30" customHeight="true" spans="1:31">
      <c r="A4" s="139" t="s">
        <v>88</v>
      </c>
      <c r="B4" s="140" t="s">
        <v>89</v>
      </c>
      <c r="C4" s="139"/>
      <c r="D4" s="139"/>
      <c r="E4" s="139"/>
      <c r="F4" s="139"/>
      <c r="G4" s="139"/>
      <c r="H4" s="139"/>
      <c r="I4" s="139" t="s">
        <v>90</v>
      </c>
      <c r="J4" s="139"/>
      <c r="K4" s="139" t="s">
        <v>91</v>
      </c>
      <c r="L4" s="139"/>
      <c r="M4" s="155" t="s">
        <v>72</v>
      </c>
      <c r="N4" s="156"/>
      <c r="O4" s="157"/>
      <c r="P4" s="139" t="s">
        <v>92</v>
      </c>
      <c r="Q4" s="164"/>
      <c r="R4" s="164"/>
      <c r="S4" s="164"/>
      <c r="T4" s="164"/>
      <c r="U4" s="167" t="s">
        <v>88</v>
      </c>
      <c r="V4" s="168" t="s">
        <v>93</v>
      </c>
      <c r="W4" s="167" t="s">
        <v>94</v>
      </c>
      <c r="X4" s="167" t="s">
        <v>95</v>
      </c>
      <c r="Y4" s="167" t="s">
        <v>96</v>
      </c>
      <c r="Z4" s="167" t="s">
        <v>97</v>
      </c>
      <c r="AA4" s="167" t="s">
        <v>98</v>
      </c>
      <c r="AB4" s="167" t="s">
        <v>99</v>
      </c>
      <c r="AC4" s="167" t="s">
        <v>100</v>
      </c>
      <c r="AD4" s="167" t="s">
        <v>101</v>
      </c>
      <c r="AE4" s="167" t="s">
        <v>102</v>
      </c>
    </row>
    <row r="5" s="101" customFormat="true" ht="20" customHeight="true" spans="1:31">
      <c r="A5" s="139"/>
      <c r="B5" s="141"/>
      <c r="C5" s="139" t="s">
        <v>103</v>
      </c>
      <c r="D5" s="142"/>
      <c r="E5" s="140" t="s">
        <v>104</v>
      </c>
      <c r="F5" s="139"/>
      <c r="G5" s="139"/>
      <c r="H5" s="139"/>
      <c r="I5" s="151" t="s">
        <v>105</v>
      </c>
      <c r="J5" s="151" t="s">
        <v>106</v>
      </c>
      <c r="K5" s="151" t="s">
        <v>105</v>
      </c>
      <c r="L5" s="151" t="s">
        <v>106</v>
      </c>
      <c r="M5" s="151" t="s">
        <v>105</v>
      </c>
      <c r="N5" s="151" t="s">
        <v>106</v>
      </c>
      <c r="O5" s="151" t="s">
        <v>107</v>
      </c>
      <c r="P5" s="151" t="s">
        <v>108</v>
      </c>
      <c r="Q5" s="165"/>
      <c r="R5" s="165"/>
      <c r="S5" s="165"/>
      <c r="T5" s="165"/>
      <c r="U5" s="167"/>
      <c r="V5" s="168"/>
      <c r="W5" s="167"/>
      <c r="X5" s="167"/>
      <c r="Y5" s="167"/>
      <c r="Z5" s="167"/>
      <c r="AA5" s="167"/>
      <c r="AB5" s="167"/>
      <c r="AC5" s="167"/>
      <c r="AD5" s="167"/>
      <c r="AE5" s="167"/>
    </row>
    <row r="6" s="101" customFormat="true" ht="30" customHeight="true" spans="1:31">
      <c r="A6" s="139"/>
      <c r="B6" s="139"/>
      <c r="C6" s="143" t="s">
        <v>105</v>
      </c>
      <c r="D6" s="142" t="s">
        <v>106</v>
      </c>
      <c r="E6" s="150"/>
      <c r="F6" s="143" t="s">
        <v>109</v>
      </c>
      <c r="G6" s="143" t="s">
        <v>110</v>
      </c>
      <c r="H6" s="143" t="s">
        <v>111</v>
      </c>
      <c r="I6" s="150"/>
      <c r="J6" s="150"/>
      <c r="K6" s="150"/>
      <c r="L6" s="150"/>
      <c r="M6" s="150"/>
      <c r="N6" s="150"/>
      <c r="O6" s="150"/>
      <c r="P6" s="150"/>
      <c r="Q6" s="166" t="s">
        <v>112</v>
      </c>
      <c r="R6" s="166" t="s">
        <v>113</v>
      </c>
      <c r="S6" s="166"/>
      <c r="T6" s="166"/>
      <c r="U6" s="167"/>
      <c r="V6" s="168"/>
      <c r="W6" s="167"/>
      <c r="X6" s="167"/>
      <c r="Y6" s="167"/>
      <c r="Z6" s="167"/>
      <c r="AA6" s="167"/>
      <c r="AB6" s="167"/>
      <c r="AC6" s="167"/>
      <c r="AD6" s="167"/>
      <c r="AE6" s="167"/>
    </row>
    <row r="7" s="101" customFormat="true" ht="82" customHeight="true" spans="1:31">
      <c r="A7" s="144" t="str">
        <f>[2]附件3!A7</f>
        <v>全省汇总</v>
      </c>
      <c r="B7" s="145">
        <f>[2]附件3!E7</f>
        <v>22376</v>
      </c>
      <c r="C7" s="145">
        <f>[2]附件3!F7</f>
        <v>13990</v>
      </c>
      <c r="D7" s="145">
        <f>[2]附件3!G7</f>
        <v>143.73347</v>
      </c>
      <c r="E7" s="145">
        <f>[2]附件3!L7</f>
        <v>6570</v>
      </c>
      <c r="F7" s="145">
        <f>[2]附件3!M7</f>
        <v>777</v>
      </c>
      <c r="G7" s="145">
        <f>[2]附件3!N7</f>
        <v>873</v>
      </c>
      <c r="H7" s="145">
        <f>[2]附件3!O7</f>
        <v>4920</v>
      </c>
      <c r="I7" s="145">
        <f>[2]附件4!E6</f>
        <v>0</v>
      </c>
      <c r="J7" s="145">
        <f>[2]附件4!F6</f>
        <v>0</v>
      </c>
      <c r="K7" s="145">
        <f>[2]附件5!E5</f>
        <v>500</v>
      </c>
      <c r="L7" s="145">
        <f>[2]附件5!F5</f>
        <v>2.8</v>
      </c>
      <c r="M7" s="145">
        <f>[2]附件6!F5</f>
        <v>12676</v>
      </c>
      <c r="N7" s="145">
        <f>[2]附件6!G5</f>
        <v>14.703</v>
      </c>
      <c r="O7" s="158" t="s">
        <v>114</v>
      </c>
      <c r="P7" s="159">
        <f>'[2]附件2 (2)'!B5</f>
        <v>75013</v>
      </c>
      <c r="Q7" s="159">
        <v>86126</v>
      </c>
      <c r="R7" s="159">
        <f t="shared" ref="R7:R66" si="0">Q7-P7</f>
        <v>11113</v>
      </c>
      <c r="S7" s="159"/>
      <c r="T7" s="159"/>
      <c r="U7" s="169" t="str">
        <f>[2]附件7!A5</f>
        <v>全省汇总</v>
      </c>
      <c r="V7" s="170">
        <f>[2]附件7!B5</f>
        <v>36403</v>
      </c>
      <c r="W7" s="171">
        <f>[2]附件7!C5</f>
        <v>100</v>
      </c>
      <c r="X7" s="171">
        <f>[2]附件7!D5</f>
        <v>1500</v>
      </c>
      <c r="Y7" s="171">
        <f>[2]附件7!E5</f>
        <v>1000</v>
      </c>
      <c r="Z7" s="171">
        <f>[2]附件7!F5</f>
        <v>2289</v>
      </c>
      <c r="AA7" s="171">
        <f>[2]附件7!G5</f>
        <v>3814</v>
      </c>
      <c r="AB7" s="171">
        <f>[2]附件7!H5</f>
        <v>26000</v>
      </c>
      <c r="AC7" s="171">
        <f>[2]附件7!I5</f>
        <v>200</v>
      </c>
      <c r="AD7" s="171">
        <f>[2]附件7!J5</f>
        <v>1500</v>
      </c>
      <c r="AE7" s="171">
        <f>[2]附件7!K5</f>
        <v>0</v>
      </c>
    </row>
    <row r="8" s="101" customFormat="true" ht="35" customHeight="true" spans="1:31">
      <c r="A8" s="146" t="str">
        <f>[2]附件3!A8</f>
        <v>长春地区</v>
      </c>
      <c r="B8" s="147">
        <f>[2]附件3!E8</f>
        <v>8437</v>
      </c>
      <c r="C8" s="147">
        <f>[2]附件3!F8</f>
        <v>5525</v>
      </c>
      <c r="D8" s="147">
        <f>[2]附件3!G8</f>
        <v>46.25</v>
      </c>
      <c r="E8" s="147">
        <f>[2]附件3!L8</f>
        <v>2912</v>
      </c>
      <c r="F8" s="147">
        <f>[2]附件3!M8</f>
        <v>312</v>
      </c>
      <c r="G8" s="147">
        <f>[2]附件3!N8</f>
        <v>0</v>
      </c>
      <c r="H8" s="147">
        <f>[2]附件3!O8</f>
        <v>2600</v>
      </c>
      <c r="I8" s="147">
        <f>[2]附件4!E7</f>
        <v>0</v>
      </c>
      <c r="J8" s="147">
        <f>[2]附件4!F7</f>
        <v>0</v>
      </c>
      <c r="K8" s="147">
        <f>[2]附件5!E6</f>
        <v>500</v>
      </c>
      <c r="L8" s="147">
        <f>[2]附件5!F6</f>
        <v>2.8</v>
      </c>
      <c r="M8" s="147">
        <f>[2]附件6!F6</f>
        <v>10000</v>
      </c>
      <c r="N8" s="147">
        <f>[2]附件6!G6</f>
        <v>0</v>
      </c>
      <c r="O8" s="158"/>
      <c r="P8" s="160">
        <f>'[2]附件2 (2)'!B6</f>
        <v>9480</v>
      </c>
      <c r="Q8" s="159">
        <v>10650</v>
      </c>
      <c r="R8" s="159">
        <f t="shared" si="0"/>
        <v>1170</v>
      </c>
      <c r="S8" s="159"/>
      <c r="T8" s="159"/>
      <c r="U8" s="172" t="str">
        <f>[2]附件7!A6</f>
        <v>长春地区</v>
      </c>
      <c r="V8" s="173">
        <f>[2]附件7!B6</f>
        <v>30200</v>
      </c>
      <c r="W8" s="174">
        <f>[2]附件7!C6</f>
        <v>0</v>
      </c>
      <c r="X8" s="174">
        <f>[2]附件7!D6</f>
        <v>1500</v>
      </c>
      <c r="Y8" s="174">
        <f>[2]附件7!E6</f>
        <v>1000</v>
      </c>
      <c r="Z8" s="174">
        <f>[2]附件7!F6</f>
        <v>570</v>
      </c>
      <c r="AA8" s="174">
        <f>[2]附件7!G6</f>
        <v>0</v>
      </c>
      <c r="AB8" s="174">
        <f>[2]附件7!H6</f>
        <v>26000</v>
      </c>
      <c r="AC8" s="174">
        <f>[2]附件7!I6</f>
        <v>0</v>
      </c>
      <c r="AD8" s="174">
        <f>[2]附件7!J6</f>
        <v>1130</v>
      </c>
      <c r="AE8" s="174">
        <f>[2]附件7!K6</f>
        <v>0</v>
      </c>
    </row>
    <row r="9" s="101" customFormat="true" ht="35" customHeight="true" spans="1:31">
      <c r="A9" s="148" t="str">
        <f>[2]附件3!A9</f>
        <v>长春市</v>
      </c>
      <c r="B9" s="149">
        <f>[2]附件3!E9</f>
        <v>5749</v>
      </c>
      <c r="C9" s="149">
        <f>[2]附件3!F9</f>
        <v>2837</v>
      </c>
      <c r="D9" s="149">
        <f>[2]附件3!G9</f>
        <v>23.06</v>
      </c>
      <c r="E9" s="149">
        <f>[2]附件3!L9</f>
        <v>2912</v>
      </c>
      <c r="F9" s="149">
        <f>[2]附件3!M9</f>
        <v>312</v>
      </c>
      <c r="G9" s="149">
        <f>[2]附件3!N9</f>
        <v>0</v>
      </c>
      <c r="H9" s="149">
        <f>[2]附件3!O9</f>
        <v>2600</v>
      </c>
      <c r="I9" s="149">
        <f>[2]附件4!E8</f>
        <v>0</v>
      </c>
      <c r="J9" s="149">
        <f>[2]附件4!F8</f>
        <v>0</v>
      </c>
      <c r="K9" s="149">
        <f>[2]附件5!E7</f>
        <v>500</v>
      </c>
      <c r="L9" s="149">
        <f>[2]附件5!F7</f>
        <v>2.8</v>
      </c>
      <c r="M9" s="149">
        <f>[2]附件6!F7</f>
        <v>10000</v>
      </c>
      <c r="N9" s="149">
        <f>[2]附件6!G7</f>
        <v>0</v>
      </c>
      <c r="O9" s="158" t="s">
        <v>115</v>
      </c>
      <c r="P9" s="161">
        <f>'[2]附件2 (2)'!B7</f>
        <v>5500</v>
      </c>
      <c r="Q9" s="159">
        <v>7000</v>
      </c>
      <c r="R9" s="159">
        <f t="shared" si="0"/>
        <v>1500</v>
      </c>
      <c r="S9" s="159"/>
      <c r="T9" s="159"/>
      <c r="U9" s="175" t="str">
        <f>[2]附件7!A7</f>
        <v>长春市</v>
      </c>
      <c r="V9" s="176">
        <f>[2]附件7!B7</f>
        <v>30000</v>
      </c>
      <c r="W9" s="177">
        <f>[2]附件7!C7</f>
        <v>0</v>
      </c>
      <c r="X9" s="177">
        <f>[2]附件7!D7</f>
        <v>1500</v>
      </c>
      <c r="Y9" s="177">
        <f>[2]附件7!E7</f>
        <v>1000</v>
      </c>
      <c r="Z9" s="177">
        <f>[2]附件7!F7</f>
        <v>570</v>
      </c>
      <c r="AA9" s="177">
        <f>[2]附件7!G7</f>
        <v>0</v>
      </c>
      <c r="AB9" s="177">
        <f>[2]附件7!H7</f>
        <v>26000</v>
      </c>
      <c r="AC9" s="177">
        <f>[2]附件7!I7</f>
        <v>0</v>
      </c>
      <c r="AD9" s="177">
        <f>[2]附件7!J7</f>
        <v>930</v>
      </c>
      <c r="AE9" s="177">
        <f>[2]附件7!K7</f>
        <v>0</v>
      </c>
    </row>
    <row r="10" s="101" customFormat="true" ht="35" customHeight="true" spans="1:31">
      <c r="A10" s="148" t="str">
        <f>[2]附件3!A17</f>
        <v>九台区</v>
      </c>
      <c r="B10" s="149">
        <f>[2]附件3!E17</f>
        <v>0</v>
      </c>
      <c r="C10" s="149">
        <f>[2]附件3!F17</f>
        <v>0</v>
      </c>
      <c r="D10" s="149">
        <f>[2]附件3!G17</f>
        <v>0</v>
      </c>
      <c r="E10" s="149">
        <f>[2]附件3!L17</f>
        <v>0</v>
      </c>
      <c r="F10" s="149">
        <f>[2]附件3!M17</f>
        <v>0</v>
      </c>
      <c r="G10" s="149">
        <f>[2]附件3!N17</f>
        <v>0</v>
      </c>
      <c r="H10" s="149">
        <f>[2]附件3!O17</f>
        <v>0</v>
      </c>
      <c r="I10" s="149">
        <f>[2]附件4!E13</f>
        <v>0</v>
      </c>
      <c r="J10" s="149">
        <f>[2]附件4!F13</f>
        <v>0</v>
      </c>
      <c r="K10" s="149">
        <f>[2]附件5!E12</f>
        <v>0</v>
      </c>
      <c r="L10" s="149">
        <f>[2]附件5!F12</f>
        <v>0</v>
      </c>
      <c r="M10" s="149">
        <f>[2]附件6!F12</f>
        <v>0</v>
      </c>
      <c r="N10" s="149">
        <f>[2]附件6!G12</f>
        <v>0</v>
      </c>
      <c r="O10" s="158"/>
      <c r="P10" s="161">
        <f>'[2]附件2 (2)'!B8</f>
        <v>1500</v>
      </c>
      <c r="Q10" s="159">
        <v>1500</v>
      </c>
      <c r="R10" s="159">
        <f t="shared" si="0"/>
        <v>0</v>
      </c>
      <c r="S10" s="159"/>
      <c r="T10" s="159"/>
      <c r="U10" s="175" t="str">
        <f>[2]附件7!A8</f>
        <v>九台区</v>
      </c>
      <c r="V10" s="176">
        <f>[2]附件7!B8</f>
        <v>200</v>
      </c>
      <c r="W10" s="177">
        <f>[2]附件7!C8</f>
        <v>0</v>
      </c>
      <c r="X10" s="177">
        <f>[2]附件7!D8</f>
        <v>0</v>
      </c>
      <c r="Y10" s="177">
        <f>[2]附件7!E8</f>
        <v>0</v>
      </c>
      <c r="Z10" s="177">
        <f>[2]附件7!F8</f>
        <v>0</v>
      </c>
      <c r="AA10" s="177">
        <f>[2]附件7!G8</f>
        <v>0</v>
      </c>
      <c r="AB10" s="177">
        <f>[2]附件7!H8</f>
        <v>0</v>
      </c>
      <c r="AC10" s="177">
        <f>[2]附件7!I8</f>
        <v>0</v>
      </c>
      <c r="AD10" s="177">
        <f>[2]附件7!J8</f>
        <v>200</v>
      </c>
      <c r="AE10" s="177">
        <f>[2]附件7!K8</f>
        <v>0</v>
      </c>
    </row>
    <row r="11" s="101" customFormat="true" ht="35" customHeight="true" spans="1:31">
      <c r="A11" s="148" t="str">
        <f>[2]附件3!A22</f>
        <v>榆树市</v>
      </c>
      <c r="B11" s="149">
        <f>[2]附件3!E22</f>
        <v>1588</v>
      </c>
      <c r="C11" s="149">
        <f>[2]附件3!F22</f>
        <v>1588</v>
      </c>
      <c r="D11" s="149">
        <f>[2]附件3!G22</f>
        <v>13.84</v>
      </c>
      <c r="E11" s="149">
        <f>[2]附件3!L22</f>
        <v>0</v>
      </c>
      <c r="F11" s="149">
        <f>[2]附件3!M22</f>
        <v>0</v>
      </c>
      <c r="G11" s="149">
        <f>[2]附件3!N22</f>
        <v>0</v>
      </c>
      <c r="H11" s="149">
        <f>[2]附件3!O22</f>
        <v>0</v>
      </c>
      <c r="I11" s="149">
        <f>[2]附件4!E18</f>
        <v>0</v>
      </c>
      <c r="J11" s="149">
        <f>[2]附件4!F18</f>
        <v>0</v>
      </c>
      <c r="K11" s="149">
        <f>[2]附件5!E17</f>
        <v>0</v>
      </c>
      <c r="L11" s="149">
        <f>[2]附件5!F17</f>
        <v>0</v>
      </c>
      <c r="M11" s="149">
        <f>[2]附件6!F17</f>
        <v>0</v>
      </c>
      <c r="N11" s="149">
        <f>[2]附件6!G17</f>
        <v>0</v>
      </c>
      <c r="O11" s="158"/>
      <c r="P11" s="161">
        <f>'[2]附件2 (2)'!B9</f>
        <v>1200</v>
      </c>
      <c r="Q11" s="159">
        <v>1300</v>
      </c>
      <c r="R11" s="159">
        <f t="shared" si="0"/>
        <v>100</v>
      </c>
      <c r="S11" s="159"/>
      <c r="T11" s="159"/>
      <c r="U11" s="175" t="str">
        <f>[2]附件7!A9</f>
        <v>榆树市</v>
      </c>
      <c r="V11" s="176">
        <f>[2]附件7!B9</f>
        <v>0</v>
      </c>
      <c r="W11" s="177">
        <f>[2]附件7!C9</f>
        <v>0</v>
      </c>
      <c r="X11" s="177">
        <f>[2]附件7!D9</f>
        <v>0</v>
      </c>
      <c r="Y11" s="177">
        <f>[2]附件7!E9</f>
        <v>0</v>
      </c>
      <c r="Z11" s="177">
        <f>[2]附件7!F9</f>
        <v>0</v>
      </c>
      <c r="AA11" s="177">
        <f>[2]附件7!G9</f>
        <v>0</v>
      </c>
      <c r="AB11" s="177">
        <f>[2]附件7!H9</f>
        <v>0</v>
      </c>
      <c r="AC11" s="177">
        <f>[2]附件7!I9</f>
        <v>0</v>
      </c>
      <c r="AD11" s="177">
        <f>[2]附件7!J9</f>
        <v>0</v>
      </c>
      <c r="AE11" s="177">
        <f>[2]附件7!K9</f>
        <v>0</v>
      </c>
    </row>
    <row r="12" s="101" customFormat="true" ht="35" customHeight="true" spans="1:31">
      <c r="A12" s="148" t="str">
        <f>[2]附件3!A27</f>
        <v>德惠市</v>
      </c>
      <c r="B12" s="149">
        <f>[2]附件3!E27</f>
        <v>1100</v>
      </c>
      <c r="C12" s="149">
        <f>[2]附件3!F27</f>
        <v>1100</v>
      </c>
      <c r="D12" s="149">
        <f>[2]附件3!G27</f>
        <v>9.35</v>
      </c>
      <c r="E12" s="149">
        <f>[2]附件3!L27</f>
        <v>0</v>
      </c>
      <c r="F12" s="149">
        <f>[2]附件3!M27</f>
        <v>0</v>
      </c>
      <c r="G12" s="149">
        <f>[2]附件3!N27</f>
        <v>0</v>
      </c>
      <c r="H12" s="149">
        <f>[2]附件3!O27</f>
        <v>0</v>
      </c>
      <c r="I12" s="149">
        <f>[2]附件4!E23</f>
        <v>0</v>
      </c>
      <c r="J12" s="149">
        <f>[2]附件4!F23</f>
        <v>0</v>
      </c>
      <c r="K12" s="149">
        <f>[2]附件5!E22</f>
        <v>0</v>
      </c>
      <c r="L12" s="149">
        <f>[2]附件5!F22</f>
        <v>0</v>
      </c>
      <c r="M12" s="149">
        <f>[2]附件6!F22</f>
        <v>0</v>
      </c>
      <c r="N12" s="149">
        <f>[2]附件6!G22</f>
        <v>0</v>
      </c>
      <c r="O12" s="158"/>
      <c r="P12" s="161">
        <f>'[2]附件2 (2)'!B10</f>
        <v>330</v>
      </c>
      <c r="Q12" s="159">
        <v>350</v>
      </c>
      <c r="R12" s="159">
        <f t="shared" si="0"/>
        <v>20</v>
      </c>
      <c r="S12" s="159"/>
      <c r="T12" s="159"/>
      <c r="U12" s="175" t="str">
        <f>[2]附件7!A10</f>
        <v>德惠市</v>
      </c>
      <c r="V12" s="176">
        <f>[2]附件7!B10</f>
        <v>0</v>
      </c>
      <c r="W12" s="177">
        <f>[2]附件7!C10</f>
        <v>0</v>
      </c>
      <c r="X12" s="177">
        <f>[2]附件7!D10</f>
        <v>0</v>
      </c>
      <c r="Y12" s="177">
        <f>[2]附件7!E10</f>
        <v>0</v>
      </c>
      <c r="Z12" s="177">
        <f>[2]附件7!F10</f>
        <v>0</v>
      </c>
      <c r="AA12" s="177">
        <f>[2]附件7!G10</f>
        <v>0</v>
      </c>
      <c r="AB12" s="177">
        <f>[2]附件7!H10</f>
        <v>0</v>
      </c>
      <c r="AC12" s="177">
        <f>[2]附件7!I10</f>
        <v>0</v>
      </c>
      <c r="AD12" s="177">
        <f>[2]附件7!J10</f>
        <v>0</v>
      </c>
      <c r="AE12" s="177">
        <f>[2]附件7!K10</f>
        <v>0</v>
      </c>
    </row>
    <row r="13" s="101" customFormat="true" ht="35" customHeight="true" spans="1:31">
      <c r="A13" s="148" t="str">
        <f>[2]附件3!A34</f>
        <v>农安县</v>
      </c>
      <c r="B13" s="149">
        <f>[2]附件3!E34</f>
        <v>0</v>
      </c>
      <c r="C13" s="149">
        <f>[2]附件3!F34</f>
        <v>0</v>
      </c>
      <c r="D13" s="149">
        <f>[2]附件3!G34</f>
        <v>0</v>
      </c>
      <c r="E13" s="149">
        <f>[2]附件3!L34</f>
        <v>0</v>
      </c>
      <c r="F13" s="149">
        <f>[2]附件3!M34</f>
        <v>0</v>
      </c>
      <c r="G13" s="149">
        <f>[2]附件3!N34</f>
        <v>0</v>
      </c>
      <c r="H13" s="149">
        <f>[2]附件3!O34</f>
        <v>0</v>
      </c>
      <c r="I13" s="149">
        <f>[2]附件4!E28</f>
        <v>0</v>
      </c>
      <c r="J13" s="149">
        <f>[2]附件4!F28</f>
        <v>0</v>
      </c>
      <c r="K13" s="149">
        <f>[2]附件5!E27</f>
        <v>0</v>
      </c>
      <c r="L13" s="149">
        <f>[2]附件5!F27</f>
        <v>0</v>
      </c>
      <c r="M13" s="149">
        <f>[2]附件6!F27</f>
        <v>0</v>
      </c>
      <c r="N13" s="149">
        <f>[2]附件6!G27</f>
        <v>0</v>
      </c>
      <c r="O13" s="158"/>
      <c r="P13" s="161">
        <f>'[2]附件2 (2)'!B11</f>
        <v>500</v>
      </c>
      <c r="Q13" s="159">
        <v>500</v>
      </c>
      <c r="R13" s="159">
        <f t="shared" si="0"/>
        <v>0</v>
      </c>
      <c r="S13" s="159"/>
      <c r="T13" s="159"/>
      <c r="U13" s="175" t="str">
        <f>[2]附件7!A11</f>
        <v>农安县</v>
      </c>
      <c r="V13" s="176">
        <f>[2]附件7!B11</f>
        <v>0</v>
      </c>
      <c r="W13" s="177">
        <f>[2]附件7!C11</f>
        <v>0</v>
      </c>
      <c r="X13" s="177">
        <f>[2]附件7!D11</f>
        <v>0</v>
      </c>
      <c r="Y13" s="177">
        <f>[2]附件7!E11</f>
        <v>0</v>
      </c>
      <c r="Z13" s="177">
        <f>[2]附件7!F11</f>
        <v>0</v>
      </c>
      <c r="AA13" s="177">
        <f>[2]附件7!G11</f>
        <v>0</v>
      </c>
      <c r="AB13" s="177">
        <f>[2]附件7!H11</f>
        <v>0</v>
      </c>
      <c r="AC13" s="177">
        <f>[2]附件7!I11</f>
        <v>0</v>
      </c>
      <c r="AD13" s="177">
        <f>[2]附件7!J11</f>
        <v>0</v>
      </c>
      <c r="AE13" s="177">
        <f>[2]附件7!K11</f>
        <v>0</v>
      </c>
    </row>
    <row r="14" s="101" customFormat="true" ht="35" customHeight="true" spans="1:31">
      <c r="A14" s="148" t="str">
        <f>[2]附件3!A39</f>
        <v>公主岭市</v>
      </c>
      <c r="B14" s="149">
        <f>[2]附件3!E39</f>
        <v>0</v>
      </c>
      <c r="C14" s="149">
        <f>[2]附件3!F39</f>
        <v>0</v>
      </c>
      <c r="D14" s="149">
        <f>[2]附件3!G39</f>
        <v>0</v>
      </c>
      <c r="E14" s="149">
        <f>[2]附件3!L39</f>
        <v>0</v>
      </c>
      <c r="F14" s="149">
        <f>[2]附件3!M39</f>
        <v>0</v>
      </c>
      <c r="G14" s="149">
        <f>[2]附件3!N39</f>
        <v>0</v>
      </c>
      <c r="H14" s="149">
        <f>[2]附件3!O39</f>
        <v>0</v>
      </c>
      <c r="I14" s="149">
        <f>[2]附件4!E33</f>
        <v>0</v>
      </c>
      <c r="J14" s="149">
        <f>[2]附件4!F33</f>
        <v>0</v>
      </c>
      <c r="K14" s="149">
        <f>[2]附件5!E32</f>
        <v>0</v>
      </c>
      <c r="L14" s="149">
        <f>[2]附件5!F32</f>
        <v>0</v>
      </c>
      <c r="M14" s="149">
        <f>[2]附件6!F32</f>
        <v>0</v>
      </c>
      <c r="N14" s="149">
        <f>[2]附件6!G32</f>
        <v>0</v>
      </c>
      <c r="O14" s="158"/>
      <c r="P14" s="161">
        <f>'[2]附件2 (2)'!B12</f>
        <v>450</v>
      </c>
      <c r="Q14" s="159">
        <v>450</v>
      </c>
      <c r="R14" s="159">
        <f t="shared" si="0"/>
        <v>0</v>
      </c>
      <c r="S14" s="159"/>
      <c r="T14" s="159"/>
      <c r="U14" s="175" t="str">
        <f>[2]附件7!A12</f>
        <v>公主岭市</v>
      </c>
      <c r="V14" s="176">
        <f>[2]附件7!B12</f>
        <v>0</v>
      </c>
      <c r="W14" s="177">
        <f>[2]附件7!C12</f>
        <v>0</v>
      </c>
      <c r="X14" s="177">
        <f>[2]附件7!D12</f>
        <v>0</v>
      </c>
      <c r="Y14" s="177">
        <f>[2]附件7!E12</f>
        <v>0</v>
      </c>
      <c r="Z14" s="177">
        <f>[2]附件7!F12</f>
        <v>0</v>
      </c>
      <c r="AA14" s="177">
        <f>[2]附件7!G12</f>
        <v>0</v>
      </c>
      <c r="AB14" s="177">
        <f>[2]附件7!H12</f>
        <v>0</v>
      </c>
      <c r="AC14" s="177">
        <f>[2]附件7!I12</f>
        <v>0</v>
      </c>
      <c r="AD14" s="177">
        <f>[2]附件7!J12</f>
        <v>0</v>
      </c>
      <c r="AE14" s="177">
        <f>[2]附件7!K12</f>
        <v>0</v>
      </c>
    </row>
    <row r="15" s="101" customFormat="true" ht="35" customHeight="true" spans="1:31">
      <c r="A15" s="146" t="str">
        <f>[2]附件3!A44</f>
        <v>吉林地区</v>
      </c>
      <c r="B15" s="147">
        <f>[2]附件3!E44</f>
        <v>501</v>
      </c>
      <c r="C15" s="147">
        <f>[2]附件3!F44</f>
        <v>0</v>
      </c>
      <c r="D15" s="147">
        <f>[2]附件3!G44</f>
        <v>0</v>
      </c>
      <c r="E15" s="147">
        <f>[2]附件3!L44</f>
        <v>185</v>
      </c>
      <c r="F15" s="147">
        <f>[2]附件3!M44</f>
        <v>0</v>
      </c>
      <c r="G15" s="147">
        <f>[2]附件3!N44</f>
        <v>175</v>
      </c>
      <c r="H15" s="147">
        <f>[2]附件3!O44</f>
        <v>10</v>
      </c>
      <c r="I15" s="147">
        <f>[2]附件4!E38</f>
        <v>0</v>
      </c>
      <c r="J15" s="147">
        <f>[2]附件4!F38</f>
        <v>0</v>
      </c>
      <c r="K15" s="147">
        <f>[2]附件5!E37</f>
        <v>0</v>
      </c>
      <c r="L15" s="147">
        <f>[2]附件5!F37</f>
        <v>0</v>
      </c>
      <c r="M15" s="147">
        <f>[2]附件6!F37</f>
        <v>270</v>
      </c>
      <c r="N15" s="147">
        <f>[2]附件6!G37</f>
        <v>1.76</v>
      </c>
      <c r="O15" s="158"/>
      <c r="P15" s="160">
        <f>'[2]附件2 (2)'!B13</f>
        <v>9460</v>
      </c>
      <c r="Q15" s="159">
        <v>10960</v>
      </c>
      <c r="R15" s="159">
        <f t="shared" si="0"/>
        <v>1500</v>
      </c>
      <c r="S15" s="159"/>
      <c r="T15" s="159"/>
      <c r="U15" s="172" t="str">
        <f>[2]附件7!A13</f>
        <v>吉林地区</v>
      </c>
      <c r="V15" s="173">
        <f>[2]附件7!B13</f>
        <v>460</v>
      </c>
      <c r="W15" s="174">
        <f>[2]附件7!C13</f>
        <v>0</v>
      </c>
      <c r="X15" s="174">
        <f>[2]附件7!D13</f>
        <v>0</v>
      </c>
      <c r="Y15" s="174">
        <f>[2]附件7!E13</f>
        <v>0</v>
      </c>
      <c r="Z15" s="174">
        <f>[2]附件7!F13</f>
        <v>190</v>
      </c>
      <c r="AA15" s="174">
        <f>[2]附件7!G13</f>
        <v>60</v>
      </c>
      <c r="AB15" s="174">
        <f>[2]附件7!H13</f>
        <v>0</v>
      </c>
      <c r="AC15" s="174">
        <f>[2]附件7!I13</f>
        <v>200</v>
      </c>
      <c r="AD15" s="174">
        <f>[2]附件7!J13</f>
        <v>10</v>
      </c>
      <c r="AE15" s="174">
        <f>[2]附件7!K13</f>
        <v>0</v>
      </c>
    </row>
    <row r="16" s="101" customFormat="true" ht="35" customHeight="true" spans="1:31">
      <c r="A16" s="148" t="str">
        <f>[2]附件3!A45</f>
        <v>吉林市</v>
      </c>
      <c r="B16" s="149">
        <f>[2]附件3!E45</f>
        <v>0</v>
      </c>
      <c r="C16" s="149">
        <f>[2]附件3!F45</f>
        <v>0</v>
      </c>
      <c r="D16" s="149">
        <f>[2]附件3!G45</f>
        <v>0</v>
      </c>
      <c r="E16" s="149">
        <f>[2]附件3!L45</f>
        <v>0</v>
      </c>
      <c r="F16" s="149">
        <f>[2]附件3!M45</f>
        <v>0</v>
      </c>
      <c r="G16" s="149">
        <f>[2]附件3!N45</f>
        <v>0</v>
      </c>
      <c r="H16" s="149">
        <f>[2]附件3!O45</f>
        <v>0</v>
      </c>
      <c r="I16" s="149">
        <f>[2]附件4!E39</f>
        <v>0</v>
      </c>
      <c r="J16" s="149">
        <f>[2]附件4!F39</f>
        <v>0</v>
      </c>
      <c r="K16" s="149">
        <f>[2]附件5!E38</f>
        <v>0</v>
      </c>
      <c r="L16" s="149">
        <f>[2]附件5!F38</f>
        <v>0</v>
      </c>
      <c r="M16" s="149">
        <f>[2]附件6!F38</f>
        <v>0</v>
      </c>
      <c r="N16" s="149">
        <f>[2]附件6!G38</f>
        <v>0</v>
      </c>
      <c r="O16" s="158"/>
      <c r="P16" s="161">
        <f>'[2]附件2 (2)'!B14</f>
        <v>5400</v>
      </c>
      <c r="Q16" s="159">
        <v>6500</v>
      </c>
      <c r="R16" s="159">
        <f t="shared" si="0"/>
        <v>1100</v>
      </c>
      <c r="S16" s="159"/>
      <c r="T16" s="159"/>
      <c r="U16" s="175" t="str">
        <f>[2]附件7!A14</f>
        <v>吉林市</v>
      </c>
      <c r="V16" s="176">
        <f>[2]附件7!B14</f>
        <v>0</v>
      </c>
      <c r="W16" s="177">
        <f>[2]附件7!C14</f>
        <v>0</v>
      </c>
      <c r="X16" s="177">
        <f>[2]附件7!D14</f>
        <v>0</v>
      </c>
      <c r="Y16" s="177">
        <f>[2]附件7!E14</f>
        <v>0</v>
      </c>
      <c r="Z16" s="177">
        <f>[2]附件7!F14</f>
        <v>0</v>
      </c>
      <c r="AA16" s="177">
        <f>[2]附件7!G14</f>
        <v>0</v>
      </c>
      <c r="AB16" s="177">
        <f>[2]附件7!H14</f>
        <v>0</v>
      </c>
      <c r="AC16" s="177">
        <f>[2]附件7!I14</f>
        <v>0</v>
      </c>
      <c r="AD16" s="177">
        <f>[2]附件7!J14</f>
        <v>0</v>
      </c>
      <c r="AE16" s="177">
        <f>[2]附件7!K14</f>
        <v>0</v>
      </c>
    </row>
    <row r="17" s="101" customFormat="true" ht="35" customHeight="true" spans="1:31">
      <c r="A17" s="148" t="str">
        <f>[2]附件3!A50</f>
        <v>永吉县</v>
      </c>
      <c r="B17" s="149">
        <f>[2]附件3!E50</f>
        <v>0</v>
      </c>
      <c r="C17" s="149">
        <f>[2]附件3!F50</f>
        <v>0</v>
      </c>
      <c r="D17" s="149">
        <f>[2]附件3!G50</f>
        <v>0</v>
      </c>
      <c r="E17" s="149">
        <f>[2]附件3!L50</f>
        <v>0</v>
      </c>
      <c r="F17" s="149">
        <f>[2]附件3!M50</f>
        <v>0</v>
      </c>
      <c r="G17" s="149">
        <f>[2]附件3!N50</f>
        <v>0</v>
      </c>
      <c r="H17" s="149">
        <f>[2]附件3!O50</f>
        <v>0</v>
      </c>
      <c r="I17" s="149">
        <f>[2]附件4!E44</f>
        <v>0</v>
      </c>
      <c r="J17" s="149">
        <f>[2]附件4!F44</f>
        <v>0</v>
      </c>
      <c r="K17" s="149">
        <f>[2]附件5!E43</f>
        <v>0</v>
      </c>
      <c r="L17" s="149">
        <f>[2]附件5!F43</f>
        <v>0</v>
      </c>
      <c r="M17" s="149">
        <f>[2]附件6!F43</f>
        <v>60</v>
      </c>
      <c r="N17" s="149">
        <f>[2]附件6!G43</f>
        <v>0.31</v>
      </c>
      <c r="O17" s="158" t="s">
        <v>98</v>
      </c>
      <c r="P17" s="161">
        <f>'[2]附件2 (2)'!B15</f>
        <v>300</v>
      </c>
      <c r="Q17" s="159">
        <v>400</v>
      </c>
      <c r="R17" s="159">
        <f t="shared" si="0"/>
        <v>100</v>
      </c>
      <c r="S17" s="159"/>
      <c r="T17" s="159"/>
      <c r="U17" s="175" t="str">
        <f>[2]附件7!A15</f>
        <v>永吉县</v>
      </c>
      <c r="V17" s="176">
        <f>[2]附件7!B15</f>
        <v>60</v>
      </c>
      <c r="W17" s="177">
        <f>[2]附件7!C15</f>
        <v>0</v>
      </c>
      <c r="X17" s="177">
        <f>[2]附件7!D15</f>
        <v>0</v>
      </c>
      <c r="Y17" s="177">
        <f>[2]附件7!E15</f>
        <v>0</v>
      </c>
      <c r="Z17" s="177">
        <f>[2]附件7!F15</f>
        <v>0</v>
      </c>
      <c r="AA17" s="177">
        <f>[2]附件7!G15</f>
        <v>60</v>
      </c>
      <c r="AB17" s="177">
        <f>[2]附件7!H15</f>
        <v>0</v>
      </c>
      <c r="AC17" s="177">
        <f>[2]附件7!I15</f>
        <v>0</v>
      </c>
      <c r="AD17" s="177">
        <f>[2]附件7!J15</f>
        <v>0</v>
      </c>
      <c r="AE17" s="177">
        <f>[2]附件7!K15</f>
        <v>0</v>
      </c>
    </row>
    <row r="18" s="101" customFormat="true" ht="35" customHeight="true" spans="1:31">
      <c r="A18" s="148" t="str">
        <f>[2]附件3!A55</f>
        <v>舒兰市</v>
      </c>
      <c r="B18" s="149">
        <f>[2]附件3!E55</f>
        <v>316</v>
      </c>
      <c r="C18" s="149">
        <f>[2]附件3!F55</f>
        <v>0</v>
      </c>
      <c r="D18" s="149">
        <f>[2]附件3!G55</f>
        <v>0</v>
      </c>
      <c r="E18" s="149">
        <f>[2]附件3!L55</f>
        <v>0</v>
      </c>
      <c r="F18" s="149">
        <f>[2]附件3!M55</f>
        <v>0</v>
      </c>
      <c r="G18" s="149">
        <f>[2]附件3!N55</f>
        <v>0</v>
      </c>
      <c r="H18" s="149">
        <f>[2]附件3!O55</f>
        <v>0</v>
      </c>
      <c r="I18" s="149">
        <f>[2]附件4!E49</f>
        <v>0</v>
      </c>
      <c r="J18" s="149">
        <f>[2]附件4!F49</f>
        <v>0</v>
      </c>
      <c r="K18" s="149">
        <f>[2]附件5!E48</f>
        <v>0</v>
      </c>
      <c r="L18" s="149">
        <f>[2]附件5!F48</f>
        <v>0</v>
      </c>
      <c r="M18" s="149">
        <f>[2]附件6!F48</f>
        <v>0</v>
      </c>
      <c r="N18" s="149">
        <f>[2]附件6!G48</f>
        <v>0</v>
      </c>
      <c r="O18" s="158"/>
      <c r="P18" s="161">
        <f>'[2]附件2 (2)'!B16</f>
        <v>2400</v>
      </c>
      <c r="Q18" s="159">
        <v>2700</v>
      </c>
      <c r="R18" s="159">
        <f t="shared" si="0"/>
        <v>300</v>
      </c>
      <c r="S18" s="159"/>
      <c r="T18" s="159"/>
      <c r="U18" s="175" t="str">
        <f>[2]附件7!A16</f>
        <v>舒兰市</v>
      </c>
      <c r="V18" s="176">
        <f>[2]附件7!B16</f>
        <v>0</v>
      </c>
      <c r="W18" s="177">
        <f>[2]附件7!C16</f>
        <v>0</v>
      </c>
      <c r="X18" s="177">
        <f>[2]附件7!D16</f>
        <v>0</v>
      </c>
      <c r="Y18" s="177">
        <f>[2]附件7!E16</f>
        <v>0</v>
      </c>
      <c r="Z18" s="177">
        <f>[2]附件7!F16</f>
        <v>0</v>
      </c>
      <c r="AA18" s="177">
        <f>[2]附件7!G16</f>
        <v>0</v>
      </c>
      <c r="AB18" s="177">
        <f>[2]附件7!H16</f>
        <v>0</v>
      </c>
      <c r="AC18" s="177">
        <f>[2]附件7!I16</f>
        <v>0</v>
      </c>
      <c r="AD18" s="177">
        <f>[2]附件7!J16</f>
        <v>0</v>
      </c>
      <c r="AE18" s="177">
        <f>[2]附件7!K16</f>
        <v>0</v>
      </c>
    </row>
    <row r="19" s="101" customFormat="true" ht="35" customHeight="true" spans="1:31">
      <c r="A19" s="148" t="str">
        <f>[2]附件3!A60</f>
        <v>磐石市</v>
      </c>
      <c r="B19" s="149">
        <f>[2]附件3!E60</f>
        <v>0</v>
      </c>
      <c r="C19" s="149">
        <f>[2]附件3!F60</f>
        <v>0</v>
      </c>
      <c r="D19" s="149">
        <f>[2]附件3!G60</f>
        <v>0</v>
      </c>
      <c r="E19" s="149">
        <f>[2]附件3!L60</f>
        <v>0</v>
      </c>
      <c r="F19" s="149">
        <f>[2]附件3!M60</f>
        <v>0</v>
      </c>
      <c r="G19" s="149">
        <f>[2]附件3!N60</f>
        <v>0</v>
      </c>
      <c r="H19" s="149">
        <f>[2]附件3!O60</f>
        <v>0</v>
      </c>
      <c r="I19" s="149">
        <f>[2]附件4!E54</f>
        <v>0</v>
      </c>
      <c r="J19" s="149">
        <f>[2]附件4!F54</f>
        <v>0</v>
      </c>
      <c r="K19" s="149">
        <f>[2]附件5!E53</f>
        <v>0</v>
      </c>
      <c r="L19" s="149">
        <f>[2]附件5!F53</f>
        <v>0</v>
      </c>
      <c r="M19" s="149">
        <f>[2]附件6!F53</f>
        <v>0</v>
      </c>
      <c r="N19" s="149">
        <f>[2]附件6!G53</f>
        <v>0</v>
      </c>
      <c r="O19" s="158"/>
      <c r="P19" s="161">
        <f>'[2]附件2 (2)'!B17</f>
        <v>160</v>
      </c>
      <c r="Q19" s="159">
        <v>160</v>
      </c>
      <c r="R19" s="159">
        <f t="shared" si="0"/>
        <v>0</v>
      </c>
      <c r="S19" s="159"/>
      <c r="T19" s="159"/>
      <c r="U19" s="175" t="str">
        <f>[2]附件7!A17</f>
        <v>磐石市</v>
      </c>
      <c r="V19" s="176">
        <f>[2]附件7!B17</f>
        <v>0</v>
      </c>
      <c r="W19" s="177">
        <f>[2]附件7!C17</f>
        <v>0</v>
      </c>
      <c r="X19" s="177">
        <f>[2]附件7!D17</f>
        <v>0</v>
      </c>
      <c r="Y19" s="177">
        <f>[2]附件7!E17</f>
        <v>0</v>
      </c>
      <c r="Z19" s="177">
        <f>[2]附件7!F17</f>
        <v>0</v>
      </c>
      <c r="AA19" s="177">
        <f>[2]附件7!G17</f>
        <v>0</v>
      </c>
      <c r="AB19" s="177">
        <f>[2]附件7!H17</f>
        <v>0</v>
      </c>
      <c r="AC19" s="177">
        <f>[2]附件7!I17</f>
        <v>0</v>
      </c>
      <c r="AD19" s="177">
        <f>[2]附件7!J17</f>
        <v>0</v>
      </c>
      <c r="AE19" s="177">
        <f>[2]附件7!K17</f>
        <v>0</v>
      </c>
    </row>
    <row r="20" s="101" customFormat="true" ht="35" customHeight="true" spans="1:31">
      <c r="A20" s="148" t="str">
        <f>[2]附件3!A65</f>
        <v>蛟河市</v>
      </c>
      <c r="B20" s="149">
        <f>[2]附件3!E65</f>
        <v>120</v>
      </c>
      <c r="C20" s="149">
        <f>[2]附件3!F65</f>
        <v>0</v>
      </c>
      <c r="D20" s="149">
        <f>[2]附件3!G65</f>
        <v>0</v>
      </c>
      <c r="E20" s="149">
        <f>[2]附件3!L65</f>
        <v>120</v>
      </c>
      <c r="F20" s="149">
        <f>[2]附件3!M65</f>
        <v>0</v>
      </c>
      <c r="G20" s="149">
        <f>[2]附件3!N65</f>
        <v>110</v>
      </c>
      <c r="H20" s="149">
        <f>[2]附件3!O65</f>
        <v>10</v>
      </c>
      <c r="I20" s="149">
        <f>[2]附件4!E59</f>
        <v>0</v>
      </c>
      <c r="J20" s="149">
        <f>[2]附件4!F59</f>
        <v>0</v>
      </c>
      <c r="K20" s="149">
        <f>[2]附件5!E58</f>
        <v>0</v>
      </c>
      <c r="L20" s="149">
        <f>[2]附件5!F58</f>
        <v>0</v>
      </c>
      <c r="M20" s="149">
        <f>[2]附件6!F58</f>
        <v>210</v>
      </c>
      <c r="N20" s="149">
        <f>[2]附件6!G58</f>
        <v>1.45</v>
      </c>
      <c r="O20" s="158" t="s">
        <v>116</v>
      </c>
      <c r="P20" s="161">
        <f>'[2]附件2 (2)'!B18</f>
        <v>1000</v>
      </c>
      <c r="Q20" s="159">
        <v>1000</v>
      </c>
      <c r="R20" s="159">
        <f t="shared" si="0"/>
        <v>0</v>
      </c>
      <c r="S20" s="159"/>
      <c r="T20" s="159"/>
      <c r="U20" s="175" t="str">
        <f>[2]附件7!A18</f>
        <v>蛟河市</v>
      </c>
      <c r="V20" s="176">
        <f>[2]附件7!B18</f>
        <v>400</v>
      </c>
      <c r="W20" s="177">
        <f>[2]附件7!C18</f>
        <v>0</v>
      </c>
      <c r="X20" s="177">
        <f>[2]附件7!D18</f>
        <v>0</v>
      </c>
      <c r="Y20" s="177">
        <f>[2]附件7!E18</f>
        <v>0</v>
      </c>
      <c r="Z20" s="177">
        <f>[2]附件7!F18</f>
        <v>190</v>
      </c>
      <c r="AA20" s="177">
        <f>[2]附件7!G18</f>
        <v>0</v>
      </c>
      <c r="AB20" s="177">
        <f>[2]附件7!H18</f>
        <v>0</v>
      </c>
      <c r="AC20" s="177">
        <f>[2]附件7!I18</f>
        <v>200</v>
      </c>
      <c r="AD20" s="177">
        <f>[2]附件7!J18</f>
        <v>10</v>
      </c>
      <c r="AE20" s="177">
        <f>[2]附件7!K18</f>
        <v>0</v>
      </c>
    </row>
    <row r="21" s="101" customFormat="true" ht="35" customHeight="true" spans="1:31">
      <c r="A21" s="148" t="str">
        <f>[2]附件3!A70</f>
        <v>桦甸市</v>
      </c>
      <c r="B21" s="149">
        <f>[2]附件3!E70</f>
        <v>65</v>
      </c>
      <c r="C21" s="149">
        <f>[2]附件3!F70</f>
        <v>0</v>
      </c>
      <c r="D21" s="149">
        <f>[2]附件3!G70</f>
        <v>0</v>
      </c>
      <c r="E21" s="149">
        <f>[2]附件3!L70</f>
        <v>65</v>
      </c>
      <c r="F21" s="149">
        <f>[2]附件3!M70</f>
        <v>0</v>
      </c>
      <c r="G21" s="149">
        <f>[2]附件3!N70</f>
        <v>65</v>
      </c>
      <c r="H21" s="149">
        <f>[2]附件3!O70</f>
        <v>0</v>
      </c>
      <c r="I21" s="149">
        <f>[2]附件4!E64</f>
        <v>0</v>
      </c>
      <c r="J21" s="149">
        <f>[2]附件4!F64</f>
        <v>0</v>
      </c>
      <c r="K21" s="149">
        <f>[2]附件5!E63</f>
        <v>0</v>
      </c>
      <c r="L21" s="149">
        <f>[2]附件5!F63</f>
        <v>0</v>
      </c>
      <c r="M21" s="149">
        <f>[2]附件6!F63</f>
        <v>0</v>
      </c>
      <c r="N21" s="149">
        <f>[2]附件6!G63</f>
        <v>0</v>
      </c>
      <c r="O21" s="158"/>
      <c r="P21" s="161">
        <f>'[2]附件2 (2)'!B19</f>
        <v>200</v>
      </c>
      <c r="Q21" s="159">
        <v>200</v>
      </c>
      <c r="R21" s="159">
        <f t="shared" si="0"/>
        <v>0</v>
      </c>
      <c r="S21" s="159"/>
      <c r="T21" s="159"/>
      <c r="U21" s="175" t="str">
        <f>[2]附件7!A19</f>
        <v>桦甸市</v>
      </c>
      <c r="V21" s="176">
        <f>[2]附件7!B19</f>
        <v>0</v>
      </c>
      <c r="W21" s="177">
        <f>[2]附件7!C19</f>
        <v>0</v>
      </c>
      <c r="X21" s="177">
        <f>[2]附件7!D19</f>
        <v>0</v>
      </c>
      <c r="Y21" s="177">
        <f>[2]附件7!E19</f>
        <v>0</v>
      </c>
      <c r="Z21" s="177">
        <f>[2]附件7!F19</f>
        <v>0</v>
      </c>
      <c r="AA21" s="177">
        <f>[2]附件7!G19</f>
        <v>0</v>
      </c>
      <c r="AB21" s="177">
        <f>[2]附件7!H19</f>
        <v>0</v>
      </c>
      <c r="AC21" s="177">
        <f>[2]附件7!I19</f>
        <v>0</v>
      </c>
      <c r="AD21" s="177">
        <f>[2]附件7!J19</f>
        <v>0</v>
      </c>
      <c r="AE21" s="177">
        <f>[2]附件7!K19</f>
        <v>0</v>
      </c>
    </row>
    <row r="22" s="101" customFormat="true" ht="35" customHeight="true" spans="1:31">
      <c r="A22" s="146" t="str">
        <f>[2]附件3!A75</f>
        <v>四平地区</v>
      </c>
      <c r="B22" s="147">
        <f>[2]附件3!E75</f>
        <v>3217</v>
      </c>
      <c r="C22" s="147">
        <f>[2]附件3!F75</f>
        <v>2611</v>
      </c>
      <c r="D22" s="147">
        <f>[2]附件3!G75</f>
        <v>56.51727</v>
      </c>
      <c r="E22" s="147">
        <f>[2]附件3!L75</f>
        <v>606</v>
      </c>
      <c r="F22" s="147">
        <f>[2]附件3!M75</f>
        <v>0</v>
      </c>
      <c r="G22" s="147">
        <f>[2]附件3!N75</f>
        <v>338</v>
      </c>
      <c r="H22" s="147">
        <f>[2]附件3!O75</f>
        <v>268</v>
      </c>
      <c r="I22" s="147">
        <f>[2]附件4!E69</f>
        <v>0</v>
      </c>
      <c r="J22" s="147">
        <f>[2]附件4!F69</f>
        <v>0</v>
      </c>
      <c r="K22" s="147">
        <f>[2]附件5!E68</f>
        <v>0</v>
      </c>
      <c r="L22" s="147">
        <f>[2]附件5!F68</f>
        <v>0</v>
      </c>
      <c r="M22" s="147">
        <f>[2]附件6!F68</f>
        <v>0</v>
      </c>
      <c r="N22" s="147">
        <f>[2]附件6!G68</f>
        <v>0</v>
      </c>
      <c r="O22" s="158"/>
      <c r="P22" s="160">
        <f>'[2]附件2 (2)'!B20</f>
        <v>2520</v>
      </c>
      <c r="Q22" s="159">
        <v>2600</v>
      </c>
      <c r="R22" s="159">
        <f t="shared" si="0"/>
        <v>80</v>
      </c>
      <c r="S22" s="159"/>
      <c r="T22" s="159"/>
      <c r="U22" s="172" t="str">
        <f>[2]附件7!A20</f>
        <v>四平地区</v>
      </c>
      <c r="V22" s="173">
        <f>[2]附件7!B20</f>
        <v>100</v>
      </c>
      <c r="W22" s="174">
        <f>[2]附件7!C20</f>
        <v>100</v>
      </c>
      <c r="X22" s="174">
        <f>[2]附件7!D20</f>
        <v>0</v>
      </c>
      <c r="Y22" s="174">
        <f>[2]附件7!E20</f>
        <v>0</v>
      </c>
      <c r="Z22" s="174">
        <f>[2]附件7!F20</f>
        <v>0</v>
      </c>
      <c r="AA22" s="174">
        <f>[2]附件7!G20</f>
        <v>0</v>
      </c>
      <c r="AB22" s="174">
        <f>[2]附件7!H20</f>
        <v>0</v>
      </c>
      <c r="AC22" s="174">
        <f>[2]附件7!I20</f>
        <v>0</v>
      </c>
      <c r="AD22" s="174">
        <f>[2]附件7!J20</f>
        <v>0</v>
      </c>
      <c r="AE22" s="174">
        <f>[2]附件7!K20</f>
        <v>0</v>
      </c>
    </row>
    <row r="23" s="101" customFormat="true" ht="35" customHeight="true" spans="1:31">
      <c r="A23" s="148" t="str">
        <f>[2]附件3!A76</f>
        <v>四平市</v>
      </c>
      <c r="B23" s="149">
        <f>[2]附件3!E76</f>
        <v>0</v>
      </c>
      <c r="C23" s="149">
        <f>[2]附件3!F76</f>
        <v>0</v>
      </c>
      <c r="D23" s="149">
        <f>[2]附件3!G76</f>
        <v>0</v>
      </c>
      <c r="E23" s="149">
        <f>[2]附件3!L76</f>
        <v>0</v>
      </c>
      <c r="F23" s="149">
        <f>[2]附件3!M76</f>
        <v>0</v>
      </c>
      <c r="G23" s="149">
        <f>[2]附件3!N76</f>
        <v>0</v>
      </c>
      <c r="H23" s="149">
        <f>[2]附件3!O76</f>
        <v>0</v>
      </c>
      <c r="I23" s="149">
        <f>[2]附件4!E70</f>
        <v>0</v>
      </c>
      <c r="J23" s="149">
        <f>[2]附件4!F70</f>
        <v>0</v>
      </c>
      <c r="K23" s="149">
        <f>[2]附件5!E69</f>
        <v>0</v>
      </c>
      <c r="L23" s="149">
        <f>[2]附件5!F69</f>
        <v>0</v>
      </c>
      <c r="M23" s="149">
        <f>[2]附件6!F69</f>
        <v>0</v>
      </c>
      <c r="N23" s="149">
        <f>[2]附件6!G69</f>
        <v>0</v>
      </c>
      <c r="O23" s="158"/>
      <c r="P23" s="161">
        <f>'[2]附件2 (2)'!B21</f>
        <v>1000</v>
      </c>
      <c r="Q23" s="159">
        <v>1000</v>
      </c>
      <c r="R23" s="159">
        <f t="shared" si="0"/>
        <v>0</v>
      </c>
      <c r="S23" s="159"/>
      <c r="T23" s="159"/>
      <c r="U23" s="175" t="str">
        <f>[2]附件7!A21</f>
        <v>四平市</v>
      </c>
      <c r="V23" s="176">
        <f>[2]附件7!B21</f>
        <v>0</v>
      </c>
      <c r="W23" s="177">
        <f>[2]附件7!C21</f>
        <v>0</v>
      </c>
      <c r="X23" s="177">
        <f>[2]附件7!D21</f>
        <v>0</v>
      </c>
      <c r="Y23" s="177">
        <f>[2]附件7!E21</f>
        <v>0</v>
      </c>
      <c r="Z23" s="177">
        <f>[2]附件7!F21</f>
        <v>0</v>
      </c>
      <c r="AA23" s="177">
        <f>[2]附件7!G21</f>
        <v>0</v>
      </c>
      <c r="AB23" s="177">
        <f>[2]附件7!H21</f>
        <v>0</v>
      </c>
      <c r="AC23" s="177">
        <f>[2]附件7!I21</f>
        <v>0</v>
      </c>
      <c r="AD23" s="177">
        <f>[2]附件7!J21</f>
        <v>0</v>
      </c>
      <c r="AE23" s="177">
        <f>[2]附件7!K21</f>
        <v>0</v>
      </c>
    </row>
    <row r="24" s="101" customFormat="true" ht="35" customHeight="true" spans="1:31">
      <c r="A24" s="148" t="str">
        <f>[2]附件3!A81</f>
        <v>伊通县</v>
      </c>
      <c r="B24" s="149">
        <f>[2]附件3!E81</f>
        <v>399</v>
      </c>
      <c r="C24" s="149">
        <f>[2]附件3!F81</f>
        <v>399</v>
      </c>
      <c r="D24" s="149">
        <f>[2]附件3!G81</f>
        <v>11.7894</v>
      </c>
      <c r="E24" s="149">
        <f>[2]附件3!L81</f>
        <v>0</v>
      </c>
      <c r="F24" s="149">
        <f>[2]附件3!M81</f>
        <v>0</v>
      </c>
      <c r="G24" s="149">
        <f>[2]附件3!N81</f>
        <v>0</v>
      </c>
      <c r="H24" s="149">
        <f>[2]附件3!O81</f>
        <v>0</v>
      </c>
      <c r="I24" s="149">
        <f>[2]附件4!E75</f>
        <v>0</v>
      </c>
      <c r="J24" s="149">
        <f>[2]附件4!F75</f>
        <v>0</v>
      </c>
      <c r="K24" s="149">
        <f>[2]附件5!E74</f>
        <v>0</v>
      </c>
      <c r="L24" s="149">
        <f>[2]附件5!F74</f>
        <v>0</v>
      </c>
      <c r="M24" s="149">
        <f>[2]附件6!F74</f>
        <v>0</v>
      </c>
      <c r="N24" s="149">
        <f>[2]附件6!G74</f>
        <v>0</v>
      </c>
      <c r="O24" s="158"/>
      <c r="P24" s="161">
        <f>'[2]附件2 (2)'!B22</f>
        <v>220</v>
      </c>
      <c r="Q24" s="159">
        <v>200</v>
      </c>
      <c r="R24" s="159">
        <f t="shared" si="0"/>
        <v>-20</v>
      </c>
      <c r="S24" s="159"/>
      <c r="T24" s="159"/>
      <c r="U24" s="175" t="str">
        <f>[2]附件7!A22</f>
        <v>伊通县</v>
      </c>
      <c r="V24" s="176">
        <f>[2]附件7!B22</f>
        <v>100</v>
      </c>
      <c r="W24" s="177">
        <f>[2]附件7!C22</f>
        <v>100</v>
      </c>
      <c r="X24" s="177">
        <f>[2]附件7!D22</f>
        <v>0</v>
      </c>
      <c r="Y24" s="177">
        <f>[2]附件7!E22</f>
        <v>0</v>
      </c>
      <c r="Z24" s="177">
        <f>[2]附件7!F22</f>
        <v>0</v>
      </c>
      <c r="AA24" s="177">
        <f>[2]附件7!G22</f>
        <v>0</v>
      </c>
      <c r="AB24" s="177">
        <f>[2]附件7!H22</f>
        <v>0</v>
      </c>
      <c r="AC24" s="177">
        <f>[2]附件7!I22</f>
        <v>0</v>
      </c>
      <c r="AD24" s="177">
        <f>[2]附件7!J22</f>
        <v>0</v>
      </c>
      <c r="AE24" s="177">
        <f>[2]附件7!K22</f>
        <v>0</v>
      </c>
    </row>
    <row r="25" s="101" customFormat="true" ht="35" customHeight="true" spans="1:31">
      <c r="A25" s="148" t="str">
        <f>[2]附件3!A94</f>
        <v>梨树县</v>
      </c>
      <c r="B25" s="149">
        <f>[2]附件3!E94</f>
        <v>1176</v>
      </c>
      <c r="C25" s="149">
        <f>[2]附件3!F94</f>
        <v>570</v>
      </c>
      <c r="D25" s="149">
        <f>[2]附件3!G94</f>
        <v>29.6668</v>
      </c>
      <c r="E25" s="149">
        <f>[2]附件3!L94</f>
        <v>606</v>
      </c>
      <c r="F25" s="149">
        <f>[2]附件3!M94</f>
        <v>0</v>
      </c>
      <c r="G25" s="149">
        <f>[2]附件3!N94</f>
        <v>338</v>
      </c>
      <c r="H25" s="149">
        <f>[2]附件3!O94</f>
        <v>268</v>
      </c>
      <c r="I25" s="149">
        <f>[2]附件4!E80</f>
        <v>0</v>
      </c>
      <c r="J25" s="149">
        <f>[2]附件4!F80</f>
        <v>0</v>
      </c>
      <c r="K25" s="149">
        <f>[2]附件5!E79</f>
        <v>0</v>
      </c>
      <c r="L25" s="149">
        <f>[2]附件5!F79</f>
        <v>0</v>
      </c>
      <c r="M25" s="149">
        <f>[2]附件6!F79</f>
        <v>0</v>
      </c>
      <c r="N25" s="149">
        <f>[2]附件6!G79</f>
        <v>0</v>
      </c>
      <c r="O25" s="158"/>
      <c r="P25" s="161">
        <f>'[2]附件2 (2)'!B23</f>
        <v>700</v>
      </c>
      <c r="Q25" s="159">
        <v>800</v>
      </c>
      <c r="R25" s="159">
        <f t="shared" si="0"/>
        <v>100</v>
      </c>
      <c r="S25" s="159"/>
      <c r="T25" s="159"/>
      <c r="U25" s="175" t="str">
        <f>[2]附件7!A23</f>
        <v>梨树县</v>
      </c>
      <c r="V25" s="176">
        <f>[2]附件7!B23</f>
        <v>0</v>
      </c>
      <c r="W25" s="177">
        <f>[2]附件7!C23</f>
        <v>0</v>
      </c>
      <c r="X25" s="177">
        <f>[2]附件7!D23</f>
        <v>0</v>
      </c>
      <c r="Y25" s="177">
        <f>[2]附件7!E23</f>
        <v>0</v>
      </c>
      <c r="Z25" s="177">
        <f>[2]附件7!F23</f>
        <v>0</v>
      </c>
      <c r="AA25" s="177">
        <f>[2]附件7!G23</f>
        <v>0</v>
      </c>
      <c r="AB25" s="177">
        <f>[2]附件7!H23</f>
        <v>0</v>
      </c>
      <c r="AC25" s="177">
        <f>[2]附件7!I23</f>
        <v>0</v>
      </c>
      <c r="AD25" s="177">
        <f>[2]附件7!J23</f>
        <v>0</v>
      </c>
      <c r="AE25" s="177">
        <f>[2]附件7!K23</f>
        <v>0</v>
      </c>
    </row>
    <row r="26" s="101" customFormat="true" ht="35" customHeight="true" spans="1:31">
      <c r="A26" s="148" t="str">
        <f>[2]附件3!A105</f>
        <v>双辽市</v>
      </c>
      <c r="B26" s="149">
        <f>[2]附件3!E105</f>
        <v>1642</v>
      </c>
      <c r="C26" s="149">
        <f>[2]附件3!F105</f>
        <v>1642</v>
      </c>
      <c r="D26" s="149">
        <f>[2]附件3!G105</f>
        <v>15.06107</v>
      </c>
      <c r="E26" s="149">
        <f>[2]附件3!L105</f>
        <v>0</v>
      </c>
      <c r="F26" s="149">
        <f>[2]附件3!M105</f>
        <v>0</v>
      </c>
      <c r="G26" s="149">
        <f>[2]附件3!N105</f>
        <v>0</v>
      </c>
      <c r="H26" s="149">
        <f>[2]附件3!O105</f>
        <v>0</v>
      </c>
      <c r="I26" s="149">
        <f>[2]附件4!E85</f>
        <v>0</v>
      </c>
      <c r="J26" s="149">
        <f>[2]附件4!F85</f>
        <v>0</v>
      </c>
      <c r="K26" s="149">
        <f>[2]附件5!E84</f>
        <v>0</v>
      </c>
      <c r="L26" s="149">
        <f>[2]附件5!F84</f>
        <v>0</v>
      </c>
      <c r="M26" s="149">
        <f>[2]附件6!F84</f>
        <v>0</v>
      </c>
      <c r="N26" s="149">
        <f>[2]附件6!G84</f>
        <v>0</v>
      </c>
      <c r="O26" s="158"/>
      <c r="P26" s="161">
        <f>'[2]附件2 (2)'!B24</f>
        <v>600</v>
      </c>
      <c r="Q26" s="159">
        <v>600</v>
      </c>
      <c r="R26" s="159">
        <f t="shared" si="0"/>
        <v>0</v>
      </c>
      <c r="S26" s="159"/>
      <c r="T26" s="159"/>
      <c r="U26" s="175" t="str">
        <f>[2]附件7!A24</f>
        <v>双辽市</v>
      </c>
      <c r="V26" s="176">
        <f>[2]附件7!B24</f>
        <v>0</v>
      </c>
      <c r="W26" s="177">
        <f>[2]附件7!C24</f>
        <v>0</v>
      </c>
      <c r="X26" s="177">
        <f>[2]附件7!D24</f>
        <v>0</v>
      </c>
      <c r="Y26" s="177">
        <f>[2]附件7!E24</f>
        <v>0</v>
      </c>
      <c r="Z26" s="177">
        <f>[2]附件7!F24</f>
        <v>0</v>
      </c>
      <c r="AA26" s="177">
        <f>[2]附件7!G24</f>
        <v>0</v>
      </c>
      <c r="AB26" s="177">
        <f>[2]附件7!H24</f>
        <v>0</v>
      </c>
      <c r="AC26" s="177">
        <f>[2]附件7!I24</f>
        <v>0</v>
      </c>
      <c r="AD26" s="177">
        <f>[2]附件7!J24</f>
        <v>0</v>
      </c>
      <c r="AE26" s="177">
        <f>[2]附件7!K24</f>
        <v>0</v>
      </c>
    </row>
    <row r="27" s="101" customFormat="true" ht="35" customHeight="true" spans="1:31">
      <c r="A27" s="146" t="str">
        <f>[2]附件3!A116</f>
        <v>辽源地区</v>
      </c>
      <c r="B27" s="147">
        <f>[2]附件3!E116</f>
        <v>0</v>
      </c>
      <c r="C27" s="147">
        <f>[2]附件3!F116</f>
        <v>0</v>
      </c>
      <c r="D27" s="147">
        <f>[2]附件3!G116</f>
        <v>0</v>
      </c>
      <c r="E27" s="147">
        <f>[2]附件3!L116</f>
        <v>0</v>
      </c>
      <c r="F27" s="147">
        <f>[2]附件3!M116</f>
        <v>0</v>
      </c>
      <c r="G27" s="147">
        <f>[2]附件3!N116</f>
        <v>0</v>
      </c>
      <c r="H27" s="147">
        <f>[2]附件3!O116</f>
        <v>0</v>
      </c>
      <c r="I27" s="147">
        <f>[2]附件4!E90</f>
        <v>0</v>
      </c>
      <c r="J27" s="147">
        <f>[2]附件4!F90</f>
        <v>0</v>
      </c>
      <c r="K27" s="147">
        <f>[2]附件5!E89</f>
        <v>0</v>
      </c>
      <c r="L27" s="147">
        <f>[2]附件5!F89</f>
        <v>0</v>
      </c>
      <c r="M27" s="147">
        <f>[2]附件6!F89</f>
        <v>500</v>
      </c>
      <c r="N27" s="147">
        <f>[2]附件6!G89</f>
        <v>2.5</v>
      </c>
      <c r="O27" s="158"/>
      <c r="P27" s="160">
        <f>'[2]附件2 (2)'!B25</f>
        <v>6488</v>
      </c>
      <c r="Q27" s="159">
        <v>6550</v>
      </c>
      <c r="R27" s="159">
        <f t="shared" si="0"/>
        <v>62</v>
      </c>
      <c r="S27" s="159"/>
      <c r="T27" s="159"/>
      <c r="U27" s="172" t="str">
        <f>[2]附件7!A25</f>
        <v>辽源地区</v>
      </c>
      <c r="V27" s="173">
        <f>[2]附件7!B25</f>
        <v>1029</v>
      </c>
      <c r="W27" s="174">
        <f>[2]附件7!C25</f>
        <v>0</v>
      </c>
      <c r="X27" s="174">
        <f>[2]附件7!D25</f>
        <v>0</v>
      </c>
      <c r="Y27" s="174">
        <f>[2]附件7!E25</f>
        <v>0</v>
      </c>
      <c r="Z27" s="174">
        <f>[2]附件7!F25</f>
        <v>1029</v>
      </c>
      <c r="AA27" s="174">
        <f>[2]附件7!G25</f>
        <v>0</v>
      </c>
      <c r="AB27" s="174">
        <f>[2]附件7!H25</f>
        <v>0</v>
      </c>
      <c r="AC27" s="174">
        <f>[2]附件7!I25</f>
        <v>0</v>
      </c>
      <c r="AD27" s="174">
        <f>[2]附件7!J25</f>
        <v>0</v>
      </c>
      <c r="AE27" s="174">
        <f>[2]附件7!K25</f>
        <v>0</v>
      </c>
    </row>
    <row r="28" s="101" customFormat="true" ht="35" customHeight="true" spans="1:31">
      <c r="A28" s="148" t="str">
        <f>[2]附件3!A117</f>
        <v>辽源市</v>
      </c>
      <c r="B28" s="149">
        <f>[2]附件3!E117</f>
        <v>0</v>
      </c>
      <c r="C28" s="149">
        <f>[2]附件3!F117</f>
        <v>0</v>
      </c>
      <c r="D28" s="149">
        <f>[2]附件3!G117</f>
        <v>0</v>
      </c>
      <c r="E28" s="149">
        <f>[2]附件3!L117</f>
        <v>0</v>
      </c>
      <c r="F28" s="149">
        <f>[2]附件3!M117</f>
        <v>0</v>
      </c>
      <c r="G28" s="149">
        <f>[2]附件3!N117</f>
        <v>0</v>
      </c>
      <c r="H28" s="149">
        <f>[2]附件3!O117</f>
        <v>0</v>
      </c>
      <c r="I28" s="149">
        <f>[2]附件4!E91</f>
        <v>0</v>
      </c>
      <c r="J28" s="149">
        <f>[2]附件4!F91</f>
        <v>0</v>
      </c>
      <c r="K28" s="149">
        <f>[2]附件5!E90</f>
        <v>0</v>
      </c>
      <c r="L28" s="149">
        <f>[2]附件5!F90</f>
        <v>0</v>
      </c>
      <c r="M28" s="149">
        <f>[2]附件6!F90</f>
        <v>500</v>
      </c>
      <c r="N28" s="149">
        <f>[2]附件6!G90</f>
        <v>2.5</v>
      </c>
      <c r="O28" s="158" t="s">
        <v>117</v>
      </c>
      <c r="P28" s="161">
        <f>'[2]附件2 (2)'!B26</f>
        <v>5900</v>
      </c>
      <c r="Q28" s="159">
        <v>5900</v>
      </c>
      <c r="R28" s="159">
        <f t="shared" si="0"/>
        <v>0</v>
      </c>
      <c r="S28" s="159"/>
      <c r="T28" s="159"/>
      <c r="U28" s="175" t="str">
        <f>[2]附件7!A26</f>
        <v>辽源市</v>
      </c>
      <c r="V28" s="176">
        <f>[2]附件7!B26</f>
        <v>1029</v>
      </c>
      <c r="W28" s="177">
        <f>[2]附件7!C26</f>
        <v>0</v>
      </c>
      <c r="X28" s="177">
        <f>[2]附件7!D26</f>
        <v>0</v>
      </c>
      <c r="Y28" s="177">
        <f>[2]附件7!E26</f>
        <v>0</v>
      </c>
      <c r="Z28" s="177">
        <f>[2]附件7!F26</f>
        <v>1029</v>
      </c>
      <c r="AA28" s="177">
        <f>[2]附件7!G26</f>
        <v>0</v>
      </c>
      <c r="AB28" s="177">
        <f>[2]附件7!H26</f>
        <v>0</v>
      </c>
      <c r="AC28" s="177">
        <f>[2]附件7!I26</f>
        <v>0</v>
      </c>
      <c r="AD28" s="177">
        <f>[2]附件7!J26</f>
        <v>0</v>
      </c>
      <c r="AE28" s="177">
        <f>[2]附件7!K26</f>
        <v>0</v>
      </c>
    </row>
    <row r="29" s="101" customFormat="true" ht="35" customHeight="true" spans="1:31">
      <c r="A29" s="148" t="str">
        <f>[2]附件3!A122</f>
        <v>东丰县</v>
      </c>
      <c r="B29" s="149">
        <f>[2]附件3!E122</f>
        <v>0</v>
      </c>
      <c r="C29" s="149">
        <f>[2]附件3!F122</f>
        <v>0</v>
      </c>
      <c r="D29" s="149">
        <f>[2]附件3!G122</f>
        <v>0</v>
      </c>
      <c r="E29" s="149">
        <f>[2]附件3!L122</f>
        <v>0</v>
      </c>
      <c r="F29" s="149">
        <f>[2]附件3!M122</f>
        <v>0</v>
      </c>
      <c r="G29" s="149">
        <f>[2]附件3!N122</f>
        <v>0</v>
      </c>
      <c r="H29" s="149">
        <f>[2]附件3!O122</f>
        <v>0</v>
      </c>
      <c r="I29" s="149">
        <f>[2]附件4!E96</f>
        <v>0</v>
      </c>
      <c r="J29" s="149">
        <f>[2]附件4!F96</f>
        <v>0</v>
      </c>
      <c r="K29" s="149">
        <f>[2]附件5!E95</f>
        <v>0</v>
      </c>
      <c r="L29" s="149">
        <f>[2]附件5!F95</f>
        <v>0</v>
      </c>
      <c r="M29" s="149">
        <f>[2]附件6!F95</f>
        <v>0</v>
      </c>
      <c r="N29" s="149">
        <f>[2]附件6!G95</f>
        <v>0</v>
      </c>
      <c r="O29" s="158"/>
      <c r="P29" s="161">
        <f>'[2]附件2 (2)'!B27</f>
        <v>350</v>
      </c>
      <c r="Q29" s="159">
        <v>350</v>
      </c>
      <c r="R29" s="159">
        <f t="shared" si="0"/>
        <v>0</v>
      </c>
      <c r="S29" s="159"/>
      <c r="T29" s="159"/>
      <c r="U29" s="175" t="str">
        <f>[2]附件7!A27</f>
        <v>东丰县</v>
      </c>
      <c r="V29" s="176">
        <f>[2]附件7!B27</f>
        <v>0</v>
      </c>
      <c r="W29" s="177">
        <f>[2]附件7!C27</f>
        <v>0</v>
      </c>
      <c r="X29" s="177">
        <f>[2]附件7!D27</f>
        <v>0</v>
      </c>
      <c r="Y29" s="177">
        <f>[2]附件7!E27</f>
        <v>0</v>
      </c>
      <c r="Z29" s="177">
        <f>[2]附件7!F27</f>
        <v>0</v>
      </c>
      <c r="AA29" s="177">
        <f>[2]附件7!G27</f>
        <v>0</v>
      </c>
      <c r="AB29" s="177">
        <f>[2]附件7!H27</f>
        <v>0</v>
      </c>
      <c r="AC29" s="177">
        <f>[2]附件7!I27</f>
        <v>0</v>
      </c>
      <c r="AD29" s="177">
        <f>[2]附件7!J27</f>
        <v>0</v>
      </c>
      <c r="AE29" s="177">
        <f>[2]附件7!K27</f>
        <v>0</v>
      </c>
    </row>
    <row r="30" s="101" customFormat="true" ht="35" customHeight="true" spans="1:31">
      <c r="A30" s="148" t="str">
        <f>[2]附件3!A127</f>
        <v>东辽县</v>
      </c>
      <c r="B30" s="149">
        <f>[2]附件3!E127</f>
        <v>0</v>
      </c>
      <c r="C30" s="149">
        <f>[2]附件3!F127</f>
        <v>0</v>
      </c>
      <c r="D30" s="149">
        <f>[2]附件3!G127</f>
        <v>0</v>
      </c>
      <c r="E30" s="149">
        <f>[2]附件3!L127</f>
        <v>0</v>
      </c>
      <c r="F30" s="149">
        <f>[2]附件3!M127</f>
        <v>0</v>
      </c>
      <c r="G30" s="149">
        <f>[2]附件3!N127</f>
        <v>0</v>
      </c>
      <c r="H30" s="149">
        <f>[2]附件3!O127</f>
        <v>0</v>
      </c>
      <c r="I30" s="149">
        <f>[2]附件4!E101</f>
        <v>0</v>
      </c>
      <c r="J30" s="149">
        <f>[2]附件4!F101</f>
        <v>0</v>
      </c>
      <c r="K30" s="149">
        <f>[2]附件5!E100</f>
        <v>0</v>
      </c>
      <c r="L30" s="149">
        <f>[2]附件5!F100</f>
        <v>0</v>
      </c>
      <c r="M30" s="149">
        <f>[2]附件6!F100</f>
        <v>0</v>
      </c>
      <c r="N30" s="149">
        <f>[2]附件6!G100</f>
        <v>0</v>
      </c>
      <c r="O30" s="158"/>
      <c r="P30" s="161">
        <f>'[2]附件2 (2)'!B28</f>
        <v>238</v>
      </c>
      <c r="Q30" s="159">
        <v>300</v>
      </c>
      <c r="R30" s="159">
        <f t="shared" si="0"/>
        <v>62</v>
      </c>
      <c r="S30" s="159"/>
      <c r="T30" s="159"/>
      <c r="U30" s="175" t="str">
        <f>[2]附件7!A28</f>
        <v>东辽县</v>
      </c>
      <c r="V30" s="176">
        <f>[2]附件7!B28</f>
        <v>0</v>
      </c>
      <c r="W30" s="177">
        <f>[2]附件7!C28</f>
        <v>0</v>
      </c>
      <c r="X30" s="177">
        <f>[2]附件7!D28</f>
        <v>0</v>
      </c>
      <c r="Y30" s="177">
        <f>[2]附件7!E28</f>
        <v>0</v>
      </c>
      <c r="Z30" s="177">
        <f>[2]附件7!F28</f>
        <v>0</v>
      </c>
      <c r="AA30" s="177">
        <f>[2]附件7!G28</f>
        <v>0</v>
      </c>
      <c r="AB30" s="177">
        <f>[2]附件7!H28</f>
        <v>0</v>
      </c>
      <c r="AC30" s="177">
        <f>[2]附件7!I28</f>
        <v>0</v>
      </c>
      <c r="AD30" s="177">
        <f>[2]附件7!J28</f>
        <v>0</v>
      </c>
      <c r="AE30" s="177">
        <f>[2]附件7!K28</f>
        <v>0</v>
      </c>
    </row>
    <row r="31" s="101" customFormat="true" ht="35" customHeight="true" spans="1:31">
      <c r="A31" s="146" t="str">
        <f>[2]附件3!A132</f>
        <v>通化地区</v>
      </c>
      <c r="B31" s="147">
        <f>[2]附件3!E132</f>
        <v>352</v>
      </c>
      <c r="C31" s="147">
        <f>[2]附件3!F132</f>
        <v>352</v>
      </c>
      <c r="D31" s="147">
        <f>[2]附件3!G132</f>
        <v>3.32</v>
      </c>
      <c r="E31" s="147">
        <f>[2]附件3!L132</f>
        <v>0</v>
      </c>
      <c r="F31" s="147">
        <f>[2]附件3!M132</f>
        <v>0</v>
      </c>
      <c r="G31" s="147">
        <f>[2]附件3!N132</f>
        <v>0</v>
      </c>
      <c r="H31" s="147">
        <f>[2]附件3!O132</f>
        <v>0</v>
      </c>
      <c r="I31" s="147">
        <f>[2]附件4!E106</f>
        <v>0</v>
      </c>
      <c r="J31" s="147">
        <f>[2]附件4!F106</f>
        <v>0</v>
      </c>
      <c r="K31" s="147">
        <f>[2]附件5!E105</f>
        <v>0</v>
      </c>
      <c r="L31" s="147">
        <f>[2]附件5!F105</f>
        <v>0</v>
      </c>
      <c r="M31" s="147">
        <f>[2]附件6!F105</f>
        <v>266</v>
      </c>
      <c r="N31" s="147">
        <f>[2]附件6!G105</f>
        <v>1.403</v>
      </c>
      <c r="O31" s="158"/>
      <c r="P31" s="160">
        <f>'[2]附件2 (2)'!B29</f>
        <v>11135</v>
      </c>
      <c r="Q31" s="159">
        <v>12331</v>
      </c>
      <c r="R31" s="159">
        <f t="shared" si="0"/>
        <v>1196</v>
      </c>
      <c r="S31" s="159"/>
      <c r="T31" s="159"/>
      <c r="U31" s="172" t="str">
        <f>[2]附件7!A29</f>
        <v>通化地区</v>
      </c>
      <c r="V31" s="173">
        <f>[2]附件7!B29</f>
        <v>1054</v>
      </c>
      <c r="W31" s="174">
        <f>[2]附件7!C29</f>
        <v>0</v>
      </c>
      <c r="X31" s="174">
        <f>[2]附件7!D29</f>
        <v>0</v>
      </c>
      <c r="Y31" s="174">
        <f>[2]附件7!E29</f>
        <v>0</v>
      </c>
      <c r="Z31" s="174">
        <f>[2]附件7!F29</f>
        <v>500</v>
      </c>
      <c r="AA31" s="174">
        <f>[2]附件7!G29</f>
        <v>554</v>
      </c>
      <c r="AB31" s="174">
        <f>[2]附件7!H29</f>
        <v>0</v>
      </c>
      <c r="AC31" s="174">
        <f>[2]附件7!I29</f>
        <v>0</v>
      </c>
      <c r="AD31" s="174">
        <f>[2]附件7!J29</f>
        <v>0</v>
      </c>
      <c r="AE31" s="174">
        <f>[2]附件7!K29</f>
        <v>0</v>
      </c>
    </row>
    <row r="32" s="101" customFormat="true" ht="35" customHeight="true" spans="1:31">
      <c r="A32" s="148" t="str">
        <f>[2]附件3!A133</f>
        <v>通化市</v>
      </c>
      <c r="B32" s="149">
        <f>[2]附件3!E133</f>
        <v>0</v>
      </c>
      <c r="C32" s="149">
        <f>[2]附件3!F133</f>
        <v>0</v>
      </c>
      <c r="D32" s="149">
        <f>[2]附件3!G133</f>
        <v>0</v>
      </c>
      <c r="E32" s="149">
        <f>[2]附件3!L133</f>
        <v>0</v>
      </c>
      <c r="F32" s="149">
        <f>[2]附件3!M133</f>
        <v>0</v>
      </c>
      <c r="G32" s="149">
        <f>[2]附件3!N133</f>
        <v>0</v>
      </c>
      <c r="H32" s="149">
        <f>[2]附件3!O133</f>
        <v>0</v>
      </c>
      <c r="I32" s="149">
        <f>[2]附件4!E107</f>
        <v>0</v>
      </c>
      <c r="J32" s="149">
        <f>[2]附件4!F107</f>
        <v>0</v>
      </c>
      <c r="K32" s="149">
        <f>[2]附件5!E106</f>
        <v>0</v>
      </c>
      <c r="L32" s="149">
        <f>[2]附件5!F106</f>
        <v>0</v>
      </c>
      <c r="M32" s="149">
        <f>[2]附件6!F106</f>
        <v>0</v>
      </c>
      <c r="N32" s="149">
        <f>[2]附件6!G106</f>
        <v>0</v>
      </c>
      <c r="O32" s="158"/>
      <c r="P32" s="161">
        <f>'[2]附件2 (2)'!B30</f>
        <v>7835</v>
      </c>
      <c r="Q32" s="159">
        <v>8831</v>
      </c>
      <c r="R32" s="159">
        <f t="shared" si="0"/>
        <v>996</v>
      </c>
      <c r="S32" s="159"/>
      <c r="T32" s="159"/>
      <c r="U32" s="175" t="str">
        <f>[2]附件7!A30</f>
        <v>通化市</v>
      </c>
      <c r="V32" s="176">
        <f>[2]附件7!B30</f>
        <v>0</v>
      </c>
      <c r="W32" s="177">
        <f>[2]附件7!C30</f>
        <v>0</v>
      </c>
      <c r="X32" s="177">
        <f>[2]附件7!D30</f>
        <v>0</v>
      </c>
      <c r="Y32" s="177">
        <f>[2]附件7!E30</f>
        <v>0</v>
      </c>
      <c r="Z32" s="177">
        <f>[2]附件7!F30</f>
        <v>0</v>
      </c>
      <c r="AA32" s="177">
        <f>[2]附件7!G30</f>
        <v>0</v>
      </c>
      <c r="AB32" s="177">
        <f>[2]附件7!H30</f>
        <v>0</v>
      </c>
      <c r="AC32" s="177">
        <f>[2]附件7!I30</f>
        <v>0</v>
      </c>
      <c r="AD32" s="177">
        <f>[2]附件7!J30</f>
        <v>0</v>
      </c>
      <c r="AE32" s="177">
        <f>[2]附件7!K30</f>
        <v>0</v>
      </c>
    </row>
    <row r="33" s="101" customFormat="true" ht="35" customHeight="true" spans="1:31">
      <c r="A33" s="148" t="str">
        <f>[2]附件3!A138</f>
        <v>柳河县</v>
      </c>
      <c r="B33" s="149">
        <f>[2]附件3!E138</f>
        <v>0</v>
      </c>
      <c r="C33" s="149">
        <f>[2]附件3!F138</f>
        <v>0</v>
      </c>
      <c r="D33" s="149">
        <f>[2]附件3!G138</f>
        <v>0</v>
      </c>
      <c r="E33" s="149">
        <f>[2]附件3!L138</f>
        <v>0</v>
      </c>
      <c r="F33" s="149">
        <f>[2]附件3!M138</f>
        <v>0</v>
      </c>
      <c r="G33" s="149">
        <f>[2]附件3!N138</f>
        <v>0</v>
      </c>
      <c r="H33" s="149">
        <f>[2]附件3!O138</f>
        <v>0</v>
      </c>
      <c r="I33" s="149">
        <f>[2]附件4!E112</f>
        <v>0</v>
      </c>
      <c r="J33" s="149">
        <f>[2]附件4!F112</f>
        <v>0</v>
      </c>
      <c r="K33" s="149">
        <f>[2]附件5!E111</f>
        <v>0</v>
      </c>
      <c r="L33" s="149">
        <f>[2]附件5!F111</f>
        <v>0</v>
      </c>
      <c r="M33" s="149">
        <f>[2]附件6!F111</f>
        <v>0</v>
      </c>
      <c r="N33" s="149">
        <f>[2]附件6!G111</f>
        <v>0</v>
      </c>
      <c r="O33" s="158"/>
      <c r="P33" s="161">
        <f>'[2]附件2 (2)'!B31</f>
        <v>1400</v>
      </c>
      <c r="Q33" s="159">
        <v>1500</v>
      </c>
      <c r="R33" s="159">
        <f t="shared" si="0"/>
        <v>100</v>
      </c>
      <c r="S33" s="159"/>
      <c r="T33" s="159"/>
      <c r="U33" s="175" t="str">
        <f>[2]附件7!A31</f>
        <v>柳河县</v>
      </c>
      <c r="V33" s="176">
        <f>[2]附件7!B31</f>
        <v>0</v>
      </c>
      <c r="W33" s="177">
        <f>[2]附件7!C31</f>
        <v>0</v>
      </c>
      <c r="X33" s="177">
        <f>[2]附件7!D31</f>
        <v>0</v>
      </c>
      <c r="Y33" s="177">
        <f>[2]附件7!E31</f>
        <v>0</v>
      </c>
      <c r="Z33" s="177">
        <f>[2]附件7!F31</f>
        <v>0</v>
      </c>
      <c r="AA33" s="177">
        <f>[2]附件7!G31</f>
        <v>0</v>
      </c>
      <c r="AB33" s="177">
        <f>[2]附件7!H31</f>
        <v>0</v>
      </c>
      <c r="AC33" s="177">
        <f>[2]附件7!I31</f>
        <v>0</v>
      </c>
      <c r="AD33" s="177">
        <f>[2]附件7!J31</f>
        <v>0</v>
      </c>
      <c r="AE33" s="177">
        <f>[2]附件7!K31</f>
        <v>0</v>
      </c>
    </row>
    <row r="34" s="101" customFormat="true" ht="35" customHeight="true" spans="1:31">
      <c r="A34" s="148" t="str">
        <f>[2]附件3!A143</f>
        <v>辉南县</v>
      </c>
      <c r="B34" s="149">
        <f>[2]附件3!E143</f>
        <v>352</v>
      </c>
      <c r="C34" s="149">
        <f>[2]附件3!F143</f>
        <v>352</v>
      </c>
      <c r="D34" s="149">
        <f>[2]附件3!G143</f>
        <v>3.32</v>
      </c>
      <c r="E34" s="149">
        <f>[2]附件3!L143</f>
        <v>0</v>
      </c>
      <c r="F34" s="149">
        <f>[2]附件3!M143</f>
        <v>0</v>
      </c>
      <c r="G34" s="149">
        <f>[2]附件3!N143</f>
        <v>0</v>
      </c>
      <c r="H34" s="149">
        <f>[2]附件3!O143</f>
        <v>0</v>
      </c>
      <c r="I34" s="149">
        <f>[2]附件4!E117</f>
        <v>0</v>
      </c>
      <c r="J34" s="149">
        <f>[2]附件4!F117</f>
        <v>0</v>
      </c>
      <c r="K34" s="149">
        <f>[2]附件5!E116</f>
        <v>0</v>
      </c>
      <c r="L34" s="149">
        <f>[2]附件5!F116</f>
        <v>0</v>
      </c>
      <c r="M34" s="149">
        <f>[2]附件6!F116</f>
        <v>260</v>
      </c>
      <c r="N34" s="149">
        <f>[2]附件6!G116</f>
        <v>1.373</v>
      </c>
      <c r="O34" s="158" t="s">
        <v>118</v>
      </c>
      <c r="P34" s="161">
        <f>'[2]附件2 (2)'!B32</f>
        <v>600</v>
      </c>
      <c r="Q34" s="159">
        <v>600</v>
      </c>
      <c r="R34" s="159">
        <f t="shared" si="0"/>
        <v>0</v>
      </c>
      <c r="S34" s="159"/>
      <c r="T34" s="159"/>
      <c r="U34" s="175" t="str">
        <f>[2]附件7!A32</f>
        <v>辉南县</v>
      </c>
      <c r="V34" s="176">
        <f>[2]附件7!B32</f>
        <v>1000</v>
      </c>
      <c r="W34" s="177">
        <f>[2]附件7!C32</f>
        <v>0</v>
      </c>
      <c r="X34" s="177">
        <f>[2]附件7!D32</f>
        <v>0</v>
      </c>
      <c r="Y34" s="177">
        <f>[2]附件7!E32</f>
        <v>0</v>
      </c>
      <c r="Z34" s="177">
        <f>[2]附件7!F32</f>
        <v>500</v>
      </c>
      <c r="AA34" s="177">
        <f>[2]附件7!G32</f>
        <v>500</v>
      </c>
      <c r="AB34" s="177">
        <f>[2]附件7!H32</f>
        <v>0</v>
      </c>
      <c r="AC34" s="177">
        <f>[2]附件7!I32</f>
        <v>0</v>
      </c>
      <c r="AD34" s="177">
        <f>[2]附件7!J32</f>
        <v>0</v>
      </c>
      <c r="AE34" s="177">
        <f>[2]附件7!K32</f>
        <v>0</v>
      </c>
    </row>
    <row r="35" s="101" customFormat="true" ht="35" customHeight="true" spans="1:31">
      <c r="A35" s="148" t="str">
        <f>[2]附件3!A152</f>
        <v>通化县</v>
      </c>
      <c r="B35" s="149">
        <f>[2]附件3!E152</f>
        <v>0</v>
      </c>
      <c r="C35" s="149">
        <f>[2]附件3!F152</f>
        <v>0</v>
      </c>
      <c r="D35" s="149">
        <f>[2]附件3!G152</f>
        <v>0</v>
      </c>
      <c r="E35" s="149">
        <f>[2]附件3!L152</f>
        <v>0</v>
      </c>
      <c r="F35" s="149">
        <f>[2]附件3!M152</f>
        <v>0</v>
      </c>
      <c r="G35" s="149">
        <f>[2]附件3!N152</f>
        <v>0</v>
      </c>
      <c r="H35" s="149">
        <f>[2]附件3!O152</f>
        <v>0</v>
      </c>
      <c r="I35" s="149">
        <f>[2]附件4!E122</f>
        <v>0</v>
      </c>
      <c r="J35" s="149">
        <f>[2]附件4!F122</f>
        <v>0</v>
      </c>
      <c r="K35" s="149">
        <f>[2]附件5!E121</f>
        <v>0</v>
      </c>
      <c r="L35" s="149">
        <f>[2]附件5!F121</f>
        <v>0</v>
      </c>
      <c r="M35" s="149">
        <f>[2]附件6!F121</f>
        <v>0</v>
      </c>
      <c r="N35" s="149">
        <f>[2]附件6!G121</f>
        <v>0</v>
      </c>
      <c r="O35" s="158"/>
      <c r="P35" s="161">
        <f>'[2]附件2 (2)'!B33</f>
        <v>700</v>
      </c>
      <c r="Q35" s="159">
        <v>700</v>
      </c>
      <c r="R35" s="159">
        <f t="shared" si="0"/>
        <v>0</v>
      </c>
      <c r="S35" s="159"/>
      <c r="T35" s="159"/>
      <c r="U35" s="175" t="str">
        <f>[2]附件7!A33</f>
        <v>通化县</v>
      </c>
      <c r="V35" s="176">
        <f>[2]附件7!B33</f>
        <v>0</v>
      </c>
      <c r="W35" s="177">
        <f>[2]附件7!C33</f>
        <v>0</v>
      </c>
      <c r="X35" s="177">
        <f>[2]附件7!D33</f>
        <v>0</v>
      </c>
      <c r="Y35" s="177">
        <f>[2]附件7!E33</f>
        <v>0</v>
      </c>
      <c r="Z35" s="177">
        <f>[2]附件7!F33</f>
        <v>0</v>
      </c>
      <c r="AA35" s="177">
        <f>[2]附件7!G33</f>
        <v>0</v>
      </c>
      <c r="AB35" s="177">
        <f>[2]附件7!H33</f>
        <v>0</v>
      </c>
      <c r="AC35" s="177">
        <f>[2]附件7!I33</f>
        <v>0</v>
      </c>
      <c r="AD35" s="177">
        <f>[2]附件7!J33</f>
        <v>0</v>
      </c>
      <c r="AE35" s="177">
        <f>[2]附件7!K33</f>
        <v>0</v>
      </c>
    </row>
    <row r="36" s="101" customFormat="true" ht="35" customHeight="true" spans="1:31">
      <c r="A36" s="148" t="str">
        <f>[2]附件3!A157</f>
        <v>集安市</v>
      </c>
      <c r="B36" s="149">
        <f>[2]附件3!E157</f>
        <v>0</v>
      </c>
      <c r="C36" s="149">
        <f>[2]附件3!F157</f>
        <v>0</v>
      </c>
      <c r="D36" s="149">
        <f>[2]附件3!G157</f>
        <v>0</v>
      </c>
      <c r="E36" s="149">
        <f>[2]附件3!L157</f>
        <v>0</v>
      </c>
      <c r="F36" s="149">
        <f>[2]附件3!M157</f>
        <v>0</v>
      </c>
      <c r="G36" s="149">
        <f>[2]附件3!N157</f>
        <v>0</v>
      </c>
      <c r="H36" s="149">
        <f>[2]附件3!O157</f>
        <v>0</v>
      </c>
      <c r="I36" s="149">
        <f>[2]附件4!E127</f>
        <v>0</v>
      </c>
      <c r="J36" s="149">
        <f>[2]附件4!F127</f>
        <v>0</v>
      </c>
      <c r="K36" s="149">
        <f>[2]附件5!E126</f>
        <v>0</v>
      </c>
      <c r="L36" s="149">
        <f>[2]附件5!F126</f>
        <v>0</v>
      </c>
      <c r="M36" s="149">
        <f>[2]附件6!F126</f>
        <v>6</v>
      </c>
      <c r="N36" s="149">
        <f>[2]附件6!G126</f>
        <v>0.03</v>
      </c>
      <c r="O36" s="158" t="s">
        <v>119</v>
      </c>
      <c r="P36" s="161">
        <f>'[2]附件2 (2)'!B34</f>
        <v>600</v>
      </c>
      <c r="Q36" s="159">
        <v>700</v>
      </c>
      <c r="R36" s="159">
        <f t="shared" si="0"/>
        <v>100</v>
      </c>
      <c r="S36" s="159"/>
      <c r="T36" s="159"/>
      <c r="U36" s="175" t="str">
        <f>[2]附件7!A34</f>
        <v>集安市</v>
      </c>
      <c r="V36" s="176">
        <f>[2]附件7!B34</f>
        <v>54</v>
      </c>
      <c r="W36" s="177">
        <f>[2]附件7!C34</f>
        <v>0</v>
      </c>
      <c r="X36" s="177">
        <f>[2]附件7!D34</f>
        <v>0</v>
      </c>
      <c r="Y36" s="177">
        <f>[2]附件7!E34</f>
        <v>0</v>
      </c>
      <c r="Z36" s="177">
        <f>[2]附件7!F34</f>
        <v>0</v>
      </c>
      <c r="AA36" s="177">
        <f>[2]附件7!G34</f>
        <v>54</v>
      </c>
      <c r="AB36" s="177">
        <f>[2]附件7!H34</f>
        <v>0</v>
      </c>
      <c r="AC36" s="177">
        <f>[2]附件7!I34</f>
        <v>0</v>
      </c>
      <c r="AD36" s="177">
        <f>[2]附件7!J34</f>
        <v>0</v>
      </c>
      <c r="AE36" s="177">
        <f>[2]附件7!K34</f>
        <v>0</v>
      </c>
    </row>
    <row r="37" s="101" customFormat="true" ht="35" customHeight="true" spans="1:31">
      <c r="A37" s="146" t="str">
        <f>[2]附件3!A162</f>
        <v>白山地区</v>
      </c>
      <c r="B37" s="147">
        <f>[2]附件3!E162</f>
        <v>553</v>
      </c>
      <c r="C37" s="147">
        <f>[2]附件3!F162</f>
        <v>195</v>
      </c>
      <c r="D37" s="147">
        <f>[2]附件3!G162</f>
        <v>1.896</v>
      </c>
      <c r="E37" s="147">
        <f>[2]附件3!L162</f>
        <v>358</v>
      </c>
      <c r="F37" s="147">
        <f>[2]附件3!M162</f>
        <v>265</v>
      </c>
      <c r="G37" s="147">
        <f>[2]附件3!N162</f>
        <v>40</v>
      </c>
      <c r="H37" s="147">
        <f>[2]附件3!O162</f>
        <v>53</v>
      </c>
      <c r="I37" s="147">
        <f>[2]附件4!E132</f>
        <v>0</v>
      </c>
      <c r="J37" s="147">
        <f>[2]附件4!F132</f>
        <v>0</v>
      </c>
      <c r="K37" s="147">
        <f>[2]附件5!E131</f>
        <v>0</v>
      </c>
      <c r="L37" s="147">
        <f>[2]附件5!F131</f>
        <v>0</v>
      </c>
      <c r="M37" s="147">
        <f>[2]附件6!F131</f>
        <v>0</v>
      </c>
      <c r="N37" s="147">
        <f>[2]附件6!G131</f>
        <v>0</v>
      </c>
      <c r="O37" s="158"/>
      <c r="P37" s="160">
        <f>'[2]附件2 (2)'!B35</f>
        <v>15050</v>
      </c>
      <c r="Q37" s="159">
        <v>17700</v>
      </c>
      <c r="R37" s="159">
        <f t="shared" si="0"/>
        <v>2650</v>
      </c>
      <c r="S37" s="159"/>
      <c r="T37" s="159"/>
      <c r="U37" s="172" t="str">
        <f>[2]附件7!A35</f>
        <v>白山地区</v>
      </c>
      <c r="V37" s="173">
        <f>[2]附件7!B35</f>
        <v>0</v>
      </c>
      <c r="W37" s="174">
        <f>[2]附件7!C35</f>
        <v>0</v>
      </c>
      <c r="X37" s="174">
        <f>[2]附件7!D35</f>
        <v>0</v>
      </c>
      <c r="Y37" s="174">
        <f>[2]附件7!E35</f>
        <v>0</v>
      </c>
      <c r="Z37" s="174">
        <f>[2]附件7!F35</f>
        <v>0</v>
      </c>
      <c r="AA37" s="174">
        <f>[2]附件7!G35</f>
        <v>0</v>
      </c>
      <c r="AB37" s="174">
        <f>[2]附件7!H35</f>
        <v>0</v>
      </c>
      <c r="AC37" s="174">
        <f>[2]附件7!I35</f>
        <v>0</v>
      </c>
      <c r="AD37" s="174">
        <f>[2]附件7!J35</f>
        <v>0</v>
      </c>
      <c r="AE37" s="174">
        <f>[2]附件7!K35</f>
        <v>0</v>
      </c>
    </row>
    <row r="38" s="101" customFormat="true" ht="35" customHeight="true" spans="1:31">
      <c r="A38" s="148" t="str">
        <f>[2]附件3!A163</f>
        <v>白山市</v>
      </c>
      <c r="B38" s="149">
        <f>[2]附件3!E163</f>
        <v>0</v>
      </c>
      <c r="C38" s="149">
        <f>[2]附件3!F163</f>
        <v>0</v>
      </c>
      <c r="D38" s="149">
        <f>[2]附件3!G163</f>
        <v>0</v>
      </c>
      <c r="E38" s="149">
        <f>[2]附件3!L163</f>
        <v>0</v>
      </c>
      <c r="F38" s="149">
        <f>[2]附件3!M163</f>
        <v>0</v>
      </c>
      <c r="G38" s="149">
        <f>[2]附件3!N163</f>
        <v>0</v>
      </c>
      <c r="H38" s="149">
        <f>[2]附件3!O163</f>
        <v>0</v>
      </c>
      <c r="I38" s="149">
        <f>[2]附件4!E133</f>
        <v>0</v>
      </c>
      <c r="J38" s="149">
        <f>[2]附件4!F133</f>
        <v>0</v>
      </c>
      <c r="K38" s="149">
        <f>[2]附件5!E132</f>
        <v>0</v>
      </c>
      <c r="L38" s="149">
        <f>[2]附件5!F132</f>
        <v>0</v>
      </c>
      <c r="M38" s="149">
        <f>[2]附件6!F132</f>
        <v>0</v>
      </c>
      <c r="N38" s="149">
        <f>[2]附件6!G132</f>
        <v>0</v>
      </c>
      <c r="O38" s="158"/>
      <c r="P38" s="161">
        <f>'[2]附件2 (2)'!B36</f>
        <v>4800</v>
      </c>
      <c r="Q38" s="159">
        <v>6000</v>
      </c>
      <c r="R38" s="159">
        <f t="shared" si="0"/>
        <v>1200</v>
      </c>
      <c r="S38" s="159"/>
      <c r="T38" s="159"/>
      <c r="U38" s="175" t="str">
        <f>[2]附件7!A36</f>
        <v>白山市</v>
      </c>
      <c r="V38" s="176">
        <f>[2]附件7!B36</f>
        <v>0</v>
      </c>
      <c r="W38" s="177">
        <f>[2]附件7!C36</f>
        <v>0</v>
      </c>
      <c r="X38" s="177">
        <f>[2]附件7!D36</f>
        <v>0</v>
      </c>
      <c r="Y38" s="177">
        <f>[2]附件7!E36</f>
        <v>0</v>
      </c>
      <c r="Z38" s="177">
        <f>[2]附件7!F36</f>
        <v>0</v>
      </c>
      <c r="AA38" s="177">
        <f>[2]附件7!G36</f>
        <v>0</v>
      </c>
      <c r="AB38" s="177">
        <f>[2]附件7!H36</f>
        <v>0</v>
      </c>
      <c r="AC38" s="177">
        <f>[2]附件7!I36</f>
        <v>0</v>
      </c>
      <c r="AD38" s="177">
        <f>[2]附件7!J36</f>
        <v>0</v>
      </c>
      <c r="AE38" s="177">
        <f>[2]附件7!K36</f>
        <v>0</v>
      </c>
    </row>
    <row r="39" s="101" customFormat="true" ht="35" customHeight="true" spans="1:31">
      <c r="A39" s="148" t="str">
        <f>[2]附件3!A168</f>
        <v>靖宇县</v>
      </c>
      <c r="B39" s="149">
        <f>[2]附件3!E168</f>
        <v>448</v>
      </c>
      <c r="C39" s="149">
        <f>[2]附件3!F168</f>
        <v>183</v>
      </c>
      <c r="D39" s="149">
        <f>[2]附件3!G168</f>
        <v>1.8</v>
      </c>
      <c r="E39" s="149">
        <f>[2]附件3!L168</f>
        <v>265</v>
      </c>
      <c r="F39" s="149">
        <f>[2]附件3!M168</f>
        <v>265</v>
      </c>
      <c r="G39" s="149">
        <f>[2]附件3!N168</f>
        <v>0</v>
      </c>
      <c r="H39" s="149">
        <f>[2]附件3!O168</f>
        <v>0</v>
      </c>
      <c r="I39" s="149">
        <f>[2]附件4!E138</f>
        <v>0</v>
      </c>
      <c r="J39" s="149">
        <f>[2]附件4!F138</f>
        <v>0</v>
      </c>
      <c r="K39" s="149">
        <f>[2]附件5!E137</f>
        <v>0</v>
      </c>
      <c r="L39" s="149">
        <f>[2]附件5!F137</f>
        <v>0</v>
      </c>
      <c r="M39" s="149">
        <f>[2]附件6!F137</f>
        <v>0</v>
      </c>
      <c r="N39" s="149">
        <f>[2]附件6!G137</f>
        <v>0</v>
      </c>
      <c r="O39" s="158"/>
      <c r="P39" s="161">
        <f>'[2]附件2 (2)'!B37</f>
        <v>1500</v>
      </c>
      <c r="Q39" s="159">
        <v>1500</v>
      </c>
      <c r="R39" s="159">
        <f t="shared" si="0"/>
        <v>0</v>
      </c>
      <c r="S39" s="159"/>
      <c r="T39" s="159"/>
      <c r="U39" s="175" t="str">
        <f>[2]附件7!A37</f>
        <v>靖宇县</v>
      </c>
      <c r="V39" s="176">
        <f>[2]附件7!B37</f>
        <v>0</v>
      </c>
      <c r="W39" s="177">
        <f>[2]附件7!C37</f>
        <v>0</v>
      </c>
      <c r="X39" s="177">
        <f>[2]附件7!D37</f>
        <v>0</v>
      </c>
      <c r="Y39" s="177">
        <f>[2]附件7!E37</f>
        <v>0</v>
      </c>
      <c r="Z39" s="177">
        <f>[2]附件7!F37</f>
        <v>0</v>
      </c>
      <c r="AA39" s="177">
        <f>[2]附件7!G37</f>
        <v>0</v>
      </c>
      <c r="AB39" s="177">
        <f>[2]附件7!H37</f>
        <v>0</v>
      </c>
      <c r="AC39" s="177">
        <f>[2]附件7!I37</f>
        <v>0</v>
      </c>
      <c r="AD39" s="177">
        <f>[2]附件7!J37</f>
        <v>0</v>
      </c>
      <c r="AE39" s="177">
        <f>[2]附件7!K37</f>
        <v>0</v>
      </c>
    </row>
    <row r="40" s="101" customFormat="true" ht="35" customHeight="true" spans="1:31">
      <c r="A40" s="148" t="str">
        <f>[2]附件3!A173</f>
        <v>长白县</v>
      </c>
      <c r="B40" s="149">
        <f>[2]附件3!E173</f>
        <v>93</v>
      </c>
      <c r="C40" s="149">
        <f>[2]附件3!F173</f>
        <v>0</v>
      </c>
      <c r="D40" s="149">
        <f>[2]附件3!G173</f>
        <v>0</v>
      </c>
      <c r="E40" s="149">
        <f>[2]附件3!L173</f>
        <v>93</v>
      </c>
      <c r="F40" s="149">
        <f>[2]附件3!M173</f>
        <v>0</v>
      </c>
      <c r="G40" s="149">
        <f>[2]附件3!N173</f>
        <v>40</v>
      </c>
      <c r="H40" s="149">
        <f>[2]附件3!O173</f>
        <v>53</v>
      </c>
      <c r="I40" s="149">
        <f>[2]附件4!E143</f>
        <v>0</v>
      </c>
      <c r="J40" s="149">
        <f>[2]附件4!F143</f>
        <v>0</v>
      </c>
      <c r="K40" s="149">
        <f>[2]附件5!E142</f>
        <v>0</v>
      </c>
      <c r="L40" s="149">
        <f>[2]附件5!F142</f>
        <v>0</v>
      </c>
      <c r="M40" s="149">
        <f>[2]附件6!F142</f>
        <v>0</v>
      </c>
      <c r="N40" s="149">
        <f>[2]附件6!G142</f>
        <v>0</v>
      </c>
      <c r="O40" s="158"/>
      <c r="P40" s="161">
        <f>'[2]附件2 (2)'!B38</f>
        <v>600</v>
      </c>
      <c r="Q40" s="159">
        <v>800</v>
      </c>
      <c r="R40" s="159">
        <f t="shared" si="0"/>
        <v>200</v>
      </c>
      <c r="S40" s="159"/>
      <c r="T40" s="159"/>
      <c r="U40" s="175" t="str">
        <f>[2]附件7!A38</f>
        <v>长白县</v>
      </c>
      <c r="V40" s="176">
        <f>[2]附件7!B38</f>
        <v>0</v>
      </c>
      <c r="W40" s="177">
        <f>[2]附件7!C38</f>
        <v>0</v>
      </c>
      <c r="X40" s="177">
        <f>[2]附件7!D38</f>
        <v>0</v>
      </c>
      <c r="Y40" s="177">
        <f>[2]附件7!E38</f>
        <v>0</v>
      </c>
      <c r="Z40" s="177">
        <f>[2]附件7!F38</f>
        <v>0</v>
      </c>
      <c r="AA40" s="177">
        <f>[2]附件7!G38</f>
        <v>0</v>
      </c>
      <c r="AB40" s="177">
        <f>[2]附件7!H38</f>
        <v>0</v>
      </c>
      <c r="AC40" s="177">
        <f>[2]附件7!I38</f>
        <v>0</v>
      </c>
      <c r="AD40" s="177">
        <f>[2]附件7!J38</f>
        <v>0</v>
      </c>
      <c r="AE40" s="177">
        <f>[2]附件7!K38</f>
        <v>0</v>
      </c>
    </row>
    <row r="41" s="101" customFormat="true" ht="35" customHeight="true" spans="1:31">
      <c r="A41" s="148" t="str">
        <f>[2]附件3!A178</f>
        <v>抚松县</v>
      </c>
      <c r="B41" s="149">
        <f>[2]附件3!E178</f>
        <v>12</v>
      </c>
      <c r="C41" s="149">
        <f>[2]附件3!F178</f>
        <v>12</v>
      </c>
      <c r="D41" s="149">
        <f>[2]附件3!G178</f>
        <v>0.096</v>
      </c>
      <c r="E41" s="149">
        <f>[2]附件3!L178</f>
        <v>0</v>
      </c>
      <c r="F41" s="149">
        <f>[2]附件3!M178</f>
        <v>0</v>
      </c>
      <c r="G41" s="149">
        <f>[2]附件3!N178</f>
        <v>0</v>
      </c>
      <c r="H41" s="149">
        <f>[2]附件3!O178</f>
        <v>0</v>
      </c>
      <c r="I41" s="149">
        <f>[2]附件4!E148</f>
        <v>0</v>
      </c>
      <c r="J41" s="149">
        <f>[2]附件4!F148</f>
        <v>0</v>
      </c>
      <c r="K41" s="149">
        <f>[2]附件5!E147</f>
        <v>0</v>
      </c>
      <c r="L41" s="149">
        <f>[2]附件5!F147</f>
        <v>0</v>
      </c>
      <c r="M41" s="149">
        <f>[2]附件6!F147</f>
        <v>0</v>
      </c>
      <c r="N41" s="149">
        <f>[2]附件6!G147</f>
        <v>0</v>
      </c>
      <c r="O41" s="158"/>
      <c r="P41" s="161">
        <f>'[2]附件2 (2)'!B39</f>
        <v>2500</v>
      </c>
      <c r="Q41" s="159">
        <v>3000</v>
      </c>
      <c r="R41" s="159">
        <f t="shared" si="0"/>
        <v>500</v>
      </c>
      <c r="S41" s="159"/>
      <c r="T41" s="159"/>
      <c r="U41" s="175" t="str">
        <f>[2]附件7!A39</f>
        <v>抚松县</v>
      </c>
      <c r="V41" s="176">
        <f>[2]附件7!B39</f>
        <v>0</v>
      </c>
      <c r="W41" s="177">
        <f>[2]附件7!C39</f>
        <v>0</v>
      </c>
      <c r="X41" s="177">
        <f>[2]附件7!D39</f>
        <v>0</v>
      </c>
      <c r="Y41" s="177">
        <f>[2]附件7!E39</f>
        <v>0</v>
      </c>
      <c r="Z41" s="177">
        <f>[2]附件7!F39</f>
        <v>0</v>
      </c>
      <c r="AA41" s="177">
        <f>[2]附件7!G39</f>
        <v>0</v>
      </c>
      <c r="AB41" s="177">
        <f>[2]附件7!H39</f>
        <v>0</v>
      </c>
      <c r="AC41" s="177">
        <f>[2]附件7!I39</f>
        <v>0</v>
      </c>
      <c r="AD41" s="177">
        <f>[2]附件7!J39</f>
        <v>0</v>
      </c>
      <c r="AE41" s="177">
        <f>[2]附件7!K39</f>
        <v>0</v>
      </c>
    </row>
    <row r="42" s="101" customFormat="true" ht="35" customHeight="true" spans="1:31">
      <c r="A42" s="148" t="str">
        <f>[2]附件3!A183</f>
        <v>临江市</v>
      </c>
      <c r="B42" s="149">
        <f>[2]附件3!E183</f>
        <v>0</v>
      </c>
      <c r="C42" s="149">
        <f>[2]附件3!F183</f>
        <v>0</v>
      </c>
      <c r="D42" s="149">
        <f>[2]附件3!G183</f>
        <v>0</v>
      </c>
      <c r="E42" s="149">
        <f>[2]附件3!L183</f>
        <v>0</v>
      </c>
      <c r="F42" s="149">
        <f>[2]附件3!M183</f>
        <v>0</v>
      </c>
      <c r="G42" s="149">
        <f>[2]附件3!N183</f>
        <v>0</v>
      </c>
      <c r="H42" s="149">
        <f>[2]附件3!O183</f>
        <v>0</v>
      </c>
      <c r="I42" s="149">
        <f>[2]附件4!E153</f>
        <v>0</v>
      </c>
      <c r="J42" s="149">
        <f>[2]附件4!F153</f>
        <v>0</v>
      </c>
      <c r="K42" s="149">
        <f>[2]附件5!E152</f>
        <v>0</v>
      </c>
      <c r="L42" s="149">
        <f>[2]附件5!F152</f>
        <v>0</v>
      </c>
      <c r="M42" s="149">
        <f>[2]附件6!F152</f>
        <v>0</v>
      </c>
      <c r="N42" s="149">
        <f>[2]附件6!G152</f>
        <v>0</v>
      </c>
      <c r="O42" s="158"/>
      <c r="P42" s="161">
        <f>'[2]附件2 (2)'!B40</f>
        <v>550</v>
      </c>
      <c r="Q42" s="159">
        <v>700</v>
      </c>
      <c r="R42" s="159">
        <f t="shared" si="0"/>
        <v>150</v>
      </c>
      <c r="S42" s="159"/>
      <c r="T42" s="159"/>
      <c r="U42" s="175" t="str">
        <f>[2]附件7!A40</f>
        <v>临江市</v>
      </c>
      <c r="V42" s="176">
        <f>[2]附件7!B40</f>
        <v>0</v>
      </c>
      <c r="W42" s="177">
        <f>[2]附件7!C40</f>
        <v>0</v>
      </c>
      <c r="X42" s="177">
        <f>[2]附件7!D40</f>
        <v>0</v>
      </c>
      <c r="Y42" s="177">
        <f>[2]附件7!E40</f>
        <v>0</v>
      </c>
      <c r="Z42" s="177">
        <f>[2]附件7!F40</f>
        <v>0</v>
      </c>
      <c r="AA42" s="177">
        <f>[2]附件7!G40</f>
        <v>0</v>
      </c>
      <c r="AB42" s="177">
        <f>[2]附件7!H40</f>
        <v>0</v>
      </c>
      <c r="AC42" s="177">
        <f>[2]附件7!I40</f>
        <v>0</v>
      </c>
      <c r="AD42" s="177">
        <f>[2]附件7!J40</f>
        <v>0</v>
      </c>
      <c r="AE42" s="177">
        <f>[2]附件7!K40</f>
        <v>0</v>
      </c>
    </row>
    <row r="43" s="101" customFormat="true" ht="35" customHeight="true" spans="1:31">
      <c r="A43" s="148" t="str">
        <f>[2]附件3!A188</f>
        <v>江源区</v>
      </c>
      <c r="B43" s="149">
        <f>[2]附件3!E188</f>
        <v>0</v>
      </c>
      <c r="C43" s="149">
        <f>[2]附件3!F188</f>
        <v>0</v>
      </c>
      <c r="D43" s="149">
        <f>[2]附件3!G188</f>
        <v>0</v>
      </c>
      <c r="E43" s="149">
        <f>[2]附件3!L188</f>
        <v>0</v>
      </c>
      <c r="F43" s="149">
        <f>[2]附件3!M188</f>
        <v>0</v>
      </c>
      <c r="G43" s="149">
        <f>[2]附件3!N188</f>
        <v>0</v>
      </c>
      <c r="H43" s="149">
        <f>[2]附件3!O188</f>
        <v>0</v>
      </c>
      <c r="I43" s="149">
        <f>[2]附件4!E158</f>
        <v>0</v>
      </c>
      <c r="J43" s="149">
        <f>[2]附件4!F158</f>
        <v>0</v>
      </c>
      <c r="K43" s="149">
        <f>[2]附件5!E157</f>
        <v>0</v>
      </c>
      <c r="L43" s="149">
        <f>[2]附件5!F157</f>
        <v>0</v>
      </c>
      <c r="M43" s="149">
        <f>[2]附件6!F157</f>
        <v>0</v>
      </c>
      <c r="N43" s="149">
        <f>[2]附件6!G157</f>
        <v>0</v>
      </c>
      <c r="O43" s="158"/>
      <c r="P43" s="161">
        <f>'[2]附件2 (2)'!B41</f>
        <v>5100</v>
      </c>
      <c r="Q43" s="159">
        <v>5700</v>
      </c>
      <c r="R43" s="159">
        <f t="shared" si="0"/>
        <v>600</v>
      </c>
      <c r="S43" s="159"/>
      <c r="T43" s="159"/>
      <c r="U43" s="175" t="str">
        <f>[2]附件7!A41</f>
        <v>江源区</v>
      </c>
      <c r="V43" s="176">
        <f>[2]附件7!B41</f>
        <v>0</v>
      </c>
      <c r="W43" s="177">
        <f>[2]附件7!C41</f>
        <v>0</v>
      </c>
      <c r="X43" s="177">
        <f>[2]附件7!D41</f>
        <v>0</v>
      </c>
      <c r="Y43" s="177">
        <f>[2]附件7!E41</f>
        <v>0</v>
      </c>
      <c r="Z43" s="177">
        <f>[2]附件7!F41</f>
        <v>0</v>
      </c>
      <c r="AA43" s="177">
        <f>[2]附件7!G41</f>
        <v>0</v>
      </c>
      <c r="AB43" s="177">
        <f>[2]附件7!H41</f>
        <v>0</v>
      </c>
      <c r="AC43" s="177">
        <f>[2]附件7!I41</f>
        <v>0</v>
      </c>
      <c r="AD43" s="177">
        <f>[2]附件7!J41</f>
        <v>0</v>
      </c>
      <c r="AE43" s="177">
        <f>[2]附件7!K41</f>
        <v>0</v>
      </c>
    </row>
    <row r="44" s="101" customFormat="true" ht="35" customHeight="true" spans="1:31">
      <c r="A44" s="146" t="str">
        <f>[2]附件3!A193</f>
        <v>松原地区</v>
      </c>
      <c r="B44" s="147">
        <f>[2]附件3!E193</f>
        <v>2586</v>
      </c>
      <c r="C44" s="147">
        <f>[2]附件3!F193</f>
        <v>2586</v>
      </c>
      <c r="D44" s="147">
        <f>[2]附件3!G193</f>
        <v>12.14</v>
      </c>
      <c r="E44" s="147">
        <f>[2]附件3!L193</f>
        <v>0</v>
      </c>
      <c r="F44" s="147">
        <f>[2]附件3!M193</f>
        <v>0</v>
      </c>
      <c r="G44" s="147">
        <f>[2]附件3!N193</f>
        <v>0</v>
      </c>
      <c r="H44" s="147">
        <f>[2]附件3!O193</f>
        <v>0</v>
      </c>
      <c r="I44" s="147">
        <f>[2]附件4!E163</f>
        <v>0</v>
      </c>
      <c r="J44" s="147">
        <f>[2]附件4!F163</f>
        <v>0</v>
      </c>
      <c r="K44" s="147">
        <f>[2]附件5!E162</f>
        <v>0</v>
      </c>
      <c r="L44" s="147">
        <f>[2]附件5!F162</f>
        <v>0</v>
      </c>
      <c r="M44" s="147">
        <f>[2]附件6!F162</f>
        <v>0</v>
      </c>
      <c r="N44" s="147">
        <f>[2]附件6!G162</f>
        <v>0</v>
      </c>
      <c r="O44" s="158"/>
      <c r="P44" s="160">
        <f>'[2]附件2 (2)'!B42</f>
        <v>4030</v>
      </c>
      <c r="Q44" s="159">
        <v>4560</v>
      </c>
      <c r="R44" s="159">
        <f t="shared" si="0"/>
        <v>530</v>
      </c>
      <c r="S44" s="159"/>
      <c r="T44" s="159"/>
      <c r="U44" s="172" t="str">
        <f>[2]附件7!A42</f>
        <v>松原地区</v>
      </c>
      <c r="V44" s="173">
        <f>[2]附件7!B42</f>
        <v>0</v>
      </c>
      <c r="W44" s="174">
        <f>[2]附件7!C42</f>
        <v>0</v>
      </c>
      <c r="X44" s="174">
        <f>[2]附件7!D42</f>
        <v>0</v>
      </c>
      <c r="Y44" s="174">
        <f>[2]附件7!E42</f>
        <v>0</v>
      </c>
      <c r="Z44" s="174">
        <f>[2]附件7!F42</f>
        <v>0</v>
      </c>
      <c r="AA44" s="174">
        <f>[2]附件7!G42</f>
        <v>0</v>
      </c>
      <c r="AB44" s="174">
        <f>[2]附件7!H42</f>
        <v>0</v>
      </c>
      <c r="AC44" s="174">
        <f>[2]附件7!I42</f>
        <v>0</v>
      </c>
      <c r="AD44" s="174">
        <f>[2]附件7!J42</f>
        <v>0</v>
      </c>
      <c r="AE44" s="174">
        <f>[2]附件7!K42</f>
        <v>0</v>
      </c>
    </row>
    <row r="45" s="101" customFormat="true" ht="35" customHeight="true" spans="1:31">
      <c r="A45" s="148" t="str">
        <f>[2]附件3!A194</f>
        <v>松原市</v>
      </c>
      <c r="B45" s="149">
        <f>[2]附件3!E194</f>
        <v>2586</v>
      </c>
      <c r="C45" s="149">
        <f>[2]附件3!F194</f>
        <v>2586</v>
      </c>
      <c r="D45" s="149">
        <f>[2]附件3!G194</f>
        <v>12.14</v>
      </c>
      <c r="E45" s="149">
        <f>[2]附件3!L194</f>
        <v>0</v>
      </c>
      <c r="F45" s="149">
        <f>[2]附件3!M194</f>
        <v>0</v>
      </c>
      <c r="G45" s="149">
        <f>[2]附件3!N194</f>
        <v>0</v>
      </c>
      <c r="H45" s="149">
        <f>[2]附件3!O194</f>
        <v>0</v>
      </c>
      <c r="I45" s="149">
        <f>[2]附件4!E164</f>
        <v>0</v>
      </c>
      <c r="J45" s="149">
        <f>[2]附件4!F164</f>
        <v>0</v>
      </c>
      <c r="K45" s="149">
        <f>[2]附件5!E163</f>
        <v>0</v>
      </c>
      <c r="L45" s="149">
        <f>[2]附件5!F163</f>
        <v>0</v>
      </c>
      <c r="M45" s="149">
        <f>[2]附件6!F163</f>
        <v>0</v>
      </c>
      <c r="N45" s="149">
        <f>[2]附件6!G163</f>
        <v>0</v>
      </c>
      <c r="O45" s="158"/>
      <c r="P45" s="161">
        <f>'[2]附件2 (2)'!B43</f>
        <v>2800</v>
      </c>
      <c r="Q45" s="159">
        <v>3000</v>
      </c>
      <c r="R45" s="159">
        <f t="shared" si="0"/>
        <v>200</v>
      </c>
      <c r="S45" s="159"/>
      <c r="T45" s="159"/>
      <c r="U45" s="175" t="str">
        <f>[2]附件7!A43</f>
        <v>松原市</v>
      </c>
      <c r="V45" s="176">
        <f>[2]附件7!B43</f>
        <v>0</v>
      </c>
      <c r="W45" s="177">
        <f>[2]附件7!C43</f>
        <v>0</v>
      </c>
      <c r="X45" s="177">
        <f>[2]附件7!D43</f>
        <v>0</v>
      </c>
      <c r="Y45" s="177">
        <f>[2]附件7!E43</f>
        <v>0</v>
      </c>
      <c r="Z45" s="177">
        <f>[2]附件7!F43</f>
        <v>0</v>
      </c>
      <c r="AA45" s="177">
        <f>[2]附件7!G43</f>
        <v>0</v>
      </c>
      <c r="AB45" s="177">
        <f>[2]附件7!H43</f>
        <v>0</v>
      </c>
      <c r="AC45" s="177">
        <f>[2]附件7!I43</f>
        <v>0</v>
      </c>
      <c r="AD45" s="177">
        <f>[2]附件7!J43</f>
        <v>0</v>
      </c>
      <c r="AE45" s="177">
        <f>[2]附件7!K43</f>
        <v>0</v>
      </c>
    </row>
    <row r="46" s="101" customFormat="true" ht="35" customHeight="true" spans="1:31">
      <c r="A46" s="148" t="str">
        <f>[2]附件3!A199</f>
        <v>前郭县</v>
      </c>
      <c r="B46" s="149">
        <f>[2]附件3!E199</f>
        <v>0</v>
      </c>
      <c r="C46" s="149">
        <f>[2]附件3!F199</f>
        <v>0</v>
      </c>
      <c r="D46" s="149">
        <f>[2]附件3!G199</f>
        <v>0</v>
      </c>
      <c r="E46" s="149">
        <f>[2]附件3!L199</f>
        <v>0</v>
      </c>
      <c r="F46" s="149">
        <f>[2]附件3!M199</f>
        <v>0</v>
      </c>
      <c r="G46" s="149">
        <f>[2]附件3!N199</f>
        <v>0</v>
      </c>
      <c r="H46" s="149">
        <f>[2]附件3!O199</f>
        <v>0</v>
      </c>
      <c r="I46" s="149">
        <f>[2]附件4!E169</f>
        <v>0</v>
      </c>
      <c r="J46" s="149">
        <f>[2]附件4!F169</f>
        <v>0</v>
      </c>
      <c r="K46" s="149">
        <f>[2]附件5!E168</f>
        <v>0</v>
      </c>
      <c r="L46" s="149">
        <f>[2]附件5!F168</f>
        <v>0</v>
      </c>
      <c r="M46" s="149">
        <f>[2]附件6!F168</f>
        <v>0</v>
      </c>
      <c r="N46" s="149">
        <f>[2]附件6!G168</f>
        <v>0</v>
      </c>
      <c r="O46" s="158"/>
      <c r="P46" s="161">
        <f>'[2]附件2 (2)'!B44</f>
        <v>500</v>
      </c>
      <c r="Q46" s="159">
        <v>500</v>
      </c>
      <c r="R46" s="159">
        <f t="shared" si="0"/>
        <v>0</v>
      </c>
      <c r="S46" s="159"/>
      <c r="T46" s="159"/>
      <c r="U46" s="175" t="str">
        <f>[2]附件7!A44</f>
        <v>前郭县</v>
      </c>
      <c r="V46" s="176">
        <f>[2]附件7!B44</f>
        <v>0</v>
      </c>
      <c r="W46" s="177">
        <f>[2]附件7!C44</f>
        <v>0</v>
      </c>
      <c r="X46" s="177">
        <f>[2]附件7!D44</f>
        <v>0</v>
      </c>
      <c r="Y46" s="177">
        <f>[2]附件7!E44</f>
        <v>0</v>
      </c>
      <c r="Z46" s="177">
        <f>[2]附件7!F44</f>
        <v>0</v>
      </c>
      <c r="AA46" s="177">
        <f>[2]附件7!G44</f>
        <v>0</v>
      </c>
      <c r="AB46" s="177">
        <f>[2]附件7!H44</f>
        <v>0</v>
      </c>
      <c r="AC46" s="177">
        <f>[2]附件7!I44</f>
        <v>0</v>
      </c>
      <c r="AD46" s="177">
        <f>[2]附件7!J44</f>
        <v>0</v>
      </c>
      <c r="AE46" s="177">
        <f>[2]附件7!K44</f>
        <v>0</v>
      </c>
    </row>
    <row r="47" s="101" customFormat="true" ht="35" customHeight="true" spans="1:31">
      <c r="A47" s="148" t="str">
        <f>[2]附件3!A204</f>
        <v>扶余市</v>
      </c>
      <c r="B47" s="149">
        <f>[2]附件3!E204</f>
        <v>0</v>
      </c>
      <c r="C47" s="149">
        <f>[2]附件3!F204</f>
        <v>0</v>
      </c>
      <c r="D47" s="149">
        <f>[2]附件3!G204</f>
        <v>0</v>
      </c>
      <c r="E47" s="149">
        <f>[2]附件3!L204</f>
        <v>0</v>
      </c>
      <c r="F47" s="149">
        <f>[2]附件3!M204</f>
        <v>0</v>
      </c>
      <c r="G47" s="149">
        <f>[2]附件3!N204</f>
        <v>0</v>
      </c>
      <c r="H47" s="149">
        <f>[2]附件3!O204</f>
        <v>0</v>
      </c>
      <c r="I47" s="149">
        <f>[2]附件4!E174</f>
        <v>0</v>
      </c>
      <c r="J47" s="149">
        <f>[2]附件4!F174</f>
        <v>0</v>
      </c>
      <c r="K47" s="149">
        <f>[2]附件5!E173</f>
        <v>0</v>
      </c>
      <c r="L47" s="149">
        <f>[2]附件5!F173</f>
        <v>0</v>
      </c>
      <c r="M47" s="149">
        <f>[2]附件6!F173</f>
        <v>0</v>
      </c>
      <c r="N47" s="149">
        <f>[2]附件6!G173</f>
        <v>0</v>
      </c>
      <c r="O47" s="158"/>
      <c r="P47" s="161">
        <f>'[2]附件2 (2)'!B45</f>
        <v>160</v>
      </c>
      <c r="Q47" s="159">
        <v>200</v>
      </c>
      <c r="R47" s="159">
        <f t="shared" si="0"/>
        <v>40</v>
      </c>
      <c r="S47" s="159"/>
      <c r="T47" s="159"/>
      <c r="U47" s="175" t="str">
        <f>[2]附件7!A45</f>
        <v>扶余市</v>
      </c>
      <c r="V47" s="176">
        <f>[2]附件7!B45</f>
        <v>0</v>
      </c>
      <c r="W47" s="177">
        <f>[2]附件7!C45</f>
        <v>0</v>
      </c>
      <c r="X47" s="177">
        <f>[2]附件7!D45</f>
        <v>0</v>
      </c>
      <c r="Y47" s="177">
        <f>[2]附件7!E45</f>
        <v>0</v>
      </c>
      <c r="Z47" s="177">
        <f>[2]附件7!F45</f>
        <v>0</v>
      </c>
      <c r="AA47" s="177">
        <f>[2]附件7!G45</f>
        <v>0</v>
      </c>
      <c r="AB47" s="177">
        <f>[2]附件7!H45</f>
        <v>0</v>
      </c>
      <c r="AC47" s="177">
        <f>[2]附件7!I45</f>
        <v>0</v>
      </c>
      <c r="AD47" s="177">
        <f>[2]附件7!J45</f>
        <v>0</v>
      </c>
      <c r="AE47" s="177">
        <f>[2]附件7!K45</f>
        <v>0</v>
      </c>
    </row>
    <row r="48" s="101" customFormat="true" ht="35" customHeight="true" spans="1:31">
      <c r="A48" s="148" t="str">
        <f>[2]附件3!A209</f>
        <v>长岭县</v>
      </c>
      <c r="B48" s="149">
        <f>[2]附件3!E209</f>
        <v>0</v>
      </c>
      <c r="C48" s="149">
        <f>[2]附件3!F209</f>
        <v>0</v>
      </c>
      <c r="D48" s="149">
        <f>[2]附件3!G209</f>
        <v>0</v>
      </c>
      <c r="E48" s="149">
        <f>[2]附件3!L209</f>
        <v>0</v>
      </c>
      <c r="F48" s="149">
        <f>[2]附件3!M209</f>
        <v>0</v>
      </c>
      <c r="G48" s="149">
        <f>[2]附件3!N209</f>
        <v>0</v>
      </c>
      <c r="H48" s="149">
        <f>[2]附件3!O209</f>
        <v>0</v>
      </c>
      <c r="I48" s="149">
        <f>[2]附件4!E179</f>
        <v>0</v>
      </c>
      <c r="J48" s="149">
        <f>[2]附件4!F179</f>
        <v>0</v>
      </c>
      <c r="K48" s="149">
        <f>[2]附件5!E178</f>
        <v>0</v>
      </c>
      <c r="L48" s="149">
        <f>[2]附件5!F178</f>
        <v>0</v>
      </c>
      <c r="M48" s="149">
        <f>[2]附件6!F178</f>
        <v>0</v>
      </c>
      <c r="N48" s="149">
        <f>[2]附件6!G178</f>
        <v>0</v>
      </c>
      <c r="O48" s="158"/>
      <c r="P48" s="161">
        <f>'[2]附件2 (2)'!B46</f>
        <v>200</v>
      </c>
      <c r="Q48" s="159">
        <v>260</v>
      </c>
      <c r="R48" s="159">
        <f t="shared" si="0"/>
        <v>60</v>
      </c>
      <c r="S48" s="159"/>
      <c r="T48" s="159"/>
      <c r="U48" s="175" t="str">
        <f>[2]附件7!A46</f>
        <v>长岭县</v>
      </c>
      <c r="V48" s="176">
        <f>[2]附件7!B46</f>
        <v>0</v>
      </c>
      <c r="W48" s="177">
        <f>[2]附件7!C46</f>
        <v>0</v>
      </c>
      <c r="X48" s="177">
        <f>[2]附件7!D46</f>
        <v>0</v>
      </c>
      <c r="Y48" s="177">
        <f>[2]附件7!E46</f>
        <v>0</v>
      </c>
      <c r="Z48" s="177">
        <f>[2]附件7!F46</f>
        <v>0</v>
      </c>
      <c r="AA48" s="177">
        <f>[2]附件7!G46</f>
        <v>0</v>
      </c>
      <c r="AB48" s="177">
        <f>[2]附件7!H46</f>
        <v>0</v>
      </c>
      <c r="AC48" s="177">
        <f>[2]附件7!I46</f>
        <v>0</v>
      </c>
      <c r="AD48" s="177">
        <f>[2]附件7!J46</f>
        <v>0</v>
      </c>
      <c r="AE48" s="177">
        <f>[2]附件7!K46</f>
        <v>0</v>
      </c>
    </row>
    <row r="49" s="101" customFormat="true" ht="35" customHeight="true" spans="1:31">
      <c r="A49" s="148" t="str">
        <f>[2]附件3!A214</f>
        <v>乾安县</v>
      </c>
      <c r="B49" s="149">
        <f>[2]附件3!E214</f>
        <v>0</v>
      </c>
      <c r="C49" s="149">
        <f>[2]附件3!F214</f>
        <v>0</v>
      </c>
      <c r="D49" s="149">
        <f>[2]附件3!G214</f>
        <v>0</v>
      </c>
      <c r="E49" s="149">
        <f>[2]附件3!L214</f>
        <v>0</v>
      </c>
      <c r="F49" s="149">
        <f>[2]附件3!M214</f>
        <v>0</v>
      </c>
      <c r="G49" s="149">
        <f>[2]附件3!N214</f>
        <v>0</v>
      </c>
      <c r="H49" s="149">
        <f>[2]附件3!O214</f>
        <v>0</v>
      </c>
      <c r="I49" s="149">
        <f>[2]附件4!E184</f>
        <v>0</v>
      </c>
      <c r="J49" s="149">
        <f>[2]附件4!F184</f>
        <v>0</v>
      </c>
      <c r="K49" s="149">
        <f>[2]附件5!E183</f>
        <v>0</v>
      </c>
      <c r="L49" s="149">
        <f>[2]附件5!F183</f>
        <v>0</v>
      </c>
      <c r="M49" s="149">
        <f>[2]附件6!F183</f>
        <v>0</v>
      </c>
      <c r="N49" s="149">
        <f>[2]附件6!G183</f>
        <v>0</v>
      </c>
      <c r="O49" s="158"/>
      <c r="P49" s="161">
        <f>'[2]附件2 (2)'!B47</f>
        <v>370</v>
      </c>
      <c r="Q49" s="159">
        <v>600</v>
      </c>
      <c r="R49" s="159">
        <f t="shared" si="0"/>
        <v>230</v>
      </c>
      <c r="S49" s="159"/>
      <c r="T49" s="159"/>
      <c r="U49" s="175" t="str">
        <f>[2]附件7!A47</f>
        <v>乾安县</v>
      </c>
      <c r="V49" s="176">
        <f>[2]附件7!B47</f>
        <v>0</v>
      </c>
      <c r="W49" s="177">
        <f>[2]附件7!C47</f>
        <v>0</v>
      </c>
      <c r="X49" s="177">
        <f>[2]附件7!D47</f>
        <v>0</v>
      </c>
      <c r="Y49" s="177">
        <f>[2]附件7!E47</f>
        <v>0</v>
      </c>
      <c r="Z49" s="177">
        <f>[2]附件7!F47</f>
        <v>0</v>
      </c>
      <c r="AA49" s="177">
        <f>[2]附件7!G47</f>
        <v>0</v>
      </c>
      <c r="AB49" s="177">
        <f>[2]附件7!H47</f>
        <v>0</v>
      </c>
      <c r="AC49" s="177">
        <f>[2]附件7!I47</f>
        <v>0</v>
      </c>
      <c r="AD49" s="177">
        <f>[2]附件7!J47</f>
        <v>0</v>
      </c>
      <c r="AE49" s="177">
        <f>[2]附件7!K47</f>
        <v>0</v>
      </c>
    </row>
    <row r="50" s="101" customFormat="true" ht="35" customHeight="true" spans="1:31">
      <c r="A50" s="146" t="str">
        <f>[2]附件3!A219</f>
        <v>白城地区</v>
      </c>
      <c r="B50" s="147">
        <f>[2]附件3!E219</f>
        <v>3535</v>
      </c>
      <c r="C50" s="147">
        <f>[2]附件3!F219</f>
        <v>1506</v>
      </c>
      <c r="D50" s="147">
        <f>[2]附件3!G219</f>
        <v>13.6</v>
      </c>
      <c r="E50" s="147">
        <f>[2]附件3!L219</f>
        <v>529</v>
      </c>
      <c r="F50" s="147">
        <f>[2]附件3!M219</f>
        <v>200</v>
      </c>
      <c r="G50" s="147">
        <f>[2]附件3!N219</f>
        <v>300</v>
      </c>
      <c r="H50" s="147">
        <f>[2]附件3!O219</f>
        <v>29</v>
      </c>
      <c r="I50" s="147">
        <f>[2]附件4!E189</f>
        <v>0</v>
      </c>
      <c r="J50" s="147">
        <f>[2]附件4!F189</f>
        <v>0</v>
      </c>
      <c r="K50" s="147">
        <f>[2]附件5!E188</f>
        <v>0</v>
      </c>
      <c r="L50" s="147">
        <f>[2]附件5!F188</f>
        <v>0</v>
      </c>
      <c r="M50" s="147">
        <f>[2]附件6!F188</f>
        <v>0</v>
      </c>
      <c r="N50" s="147">
        <f>[2]附件6!G188</f>
        <v>0</v>
      </c>
      <c r="O50" s="158"/>
      <c r="P50" s="160">
        <f>'[2]附件2 (2)'!B48</f>
        <v>8850</v>
      </c>
      <c r="Q50" s="159">
        <v>10700</v>
      </c>
      <c r="R50" s="159">
        <f t="shared" si="0"/>
        <v>1850</v>
      </c>
      <c r="S50" s="159"/>
      <c r="T50" s="159"/>
      <c r="U50" s="172" t="str">
        <f>[2]附件7!A48</f>
        <v>白城地区</v>
      </c>
      <c r="V50" s="173">
        <f>[2]附件7!B48</f>
        <v>400</v>
      </c>
      <c r="W50" s="174">
        <f>[2]附件7!C48</f>
        <v>0</v>
      </c>
      <c r="X50" s="174">
        <f>[2]附件7!D48</f>
        <v>0</v>
      </c>
      <c r="Y50" s="174">
        <f>[2]附件7!E48</f>
        <v>0</v>
      </c>
      <c r="Z50" s="174">
        <f>[2]附件7!F48</f>
        <v>0</v>
      </c>
      <c r="AA50" s="174">
        <f>[2]附件7!G48</f>
        <v>200</v>
      </c>
      <c r="AB50" s="174">
        <f>[2]附件7!H48</f>
        <v>0</v>
      </c>
      <c r="AC50" s="174">
        <f>[2]附件7!I48</f>
        <v>0</v>
      </c>
      <c r="AD50" s="174">
        <f>[2]附件7!J48</f>
        <v>200</v>
      </c>
      <c r="AE50" s="174">
        <f>[2]附件7!K48</f>
        <v>0</v>
      </c>
    </row>
    <row r="51" s="101" customFormat="true" ht="35" customHeight="true" spans="1:31">
      <c r="A51" s="148" t="str">
        <f>[2]附件3!A220</f>
        <v>白城市</v>
      </c>
      <c r="B51" s="149">
        <v>1500</v>
      </c>
      <c r="C51" s="149">
        <f>[2]附件3!F220</f>
        <v>0</v>
      </c>
      <c r="D51" s="149">
        <f>[2]附件3!G220</f>
        <v>0</v>
      </c>
      <c r="E51" s="149">
        <f>[2]附件3!L220</f>
        <v>0</v>
      </c>
      <c r="F51" s="149">
        <f>[2]附件3!M220</f>
        <v>0</v>
      </c>
      <c r="G51" s="149">
        <f>[2]附件3!N220</f>
        <v>0</v>
      </c>
      <c r="H51" s="149">
        <f>[2]附件3!O220</f>
        <v>0</v>
      </c>
      <c r="I51" s="149">
        <f>[2]附件4!E190</f>
        <v>0</v>
      </c>
      <c r="J51" s="149">
        <f>[2]附件4!F190</f>
        <v>0</v>
      </c>
      <c r="K51" s="149">
        <f>[2]附件5!E189</f>
        <v>0</v>
      </c>
      <c r="L51" s="149">
        <f>[2]附件5!F189</f>
        <v>0</v>
      </c>
      <c r="M51" s="149">
        <f>[2]附件6!F189</f>
        <v>0</v>
      </c>
      <c r="N51" s="149">
        <f>[2]附件6!G189</f>
        <v>0</v>
      </c>
      <c r="O51" s="158"/>
      <c r="P51" s="161">
        <f>'[2]附件2 (2)'!B49</f>
        <v>2000</v>
      </c>
      <c r="Q51" s="159">
        <v>2200</v>
      </c>
      <c r="R51" s="159">
        <f t="shared" si="0"/>
        <v>200</v>
      </c>
      <c r="S51" s="159"/>
      <c r="T51" s="159"/>
      <c r="U51" s="175" t="str">
        <f>[2]附件7!A49</f>
        <v>白城市</v>
      </c>
      <c r="V51" s="176">
        <f>[2]附件7!B49</f>
        <v>0</v>
      </c>
      <c r="W51" s="177">
        <f>[2]附件7!C49</f>
        <v>0</v>
      </c>
      <c r="X51" s="177">
        <f>[2]附件7!D49</f>
        <v>0</v>
      </c>
      <c r="Y51" s="177">
        <f>[2]附件7!E49</f>
        <v>0</v>
      </c>
      <c r="Z51" s="177">
        <f>[2]附件7!F49</f>
        <v>0</v>
      </c>
      <c r="AA51" s="177">
        <f>[2]附件7!G49</f>
        <v>0</v>
      </c>
      <c r="AB51" s="177">
        <f>[2]附件7!H49</f>
        <v>0</v>
      </c>
      <c r="AC51" s="177">
        <f>[2]附件7!I49</f>
        <v>0</v>
      </c>
      <c r="AD51" s="177">
        <f>[2]附件7!J49</f>
        <v>0</v>
      </c>
      <c r="AE51" s="177">
        <f>[2]附件7!K49</f>
        <v>0</v>
      </c>
    </row>
    <row r="52" s="101" customFormat="true" ht="35" customHeight="true" spans="1:31">
      <c r="A52" s="148" t="str">
        <f>[2]附件3!A225</f>
        <v>镇赉县</v>
      </c>
      <c r="B52" s="149">
        <f>[2]附件3!E225</f>
        <v>500</v>
      </c>
      <c r="C52" s="149">
        <f>[2]附件3!F225</f>
        <v>0</v>
      </c>
      <c r="D52" s="149">
        <f>[2]附件3!G225</f>
        <v>0</v>
      </c>
      <c r="E52" s="149">
        <f>[2]附件3!L225</f>
        <v>500</v>
      </c>
      <c r="F52" s="149">
        <f>[2]附件3!M225</f>
        <v>200</v>
      </c>
      <c r="G52" s="149">
        <f>[2]附件3!N225</f>
        <v>300</v>
      </c>
      <c r="H52" s="149">
        <f>[2]附件3!O225</f>
        <v>0</v>
      </c>
      <c r="I52" s="149">
        <f>[2]附件4!E195</f>
        <v>0</v>
      </c>
      <c r="J52" s="149">
        <f>[2]附件4!F195</f>
        <v>0</v>
      </c>
      <c r="K52" s="149">
        <f>[2]附件5!E194</f>
        <v>0</v>
      </c>
      <c r="L52" s="149">
        <f>[2]附件5!F194</f>
        <v>0</v>
      </c>
      <c r="M52" s="149">
        <f>[2]附件6!F194</f>
        <v>0</v>
      </c>
      <c r="N52" s="149">
        <f>[2]附件6!G194</f>
        <v>0</v>
      </c>
      <c r="O52" s="158"/>
      <c r="P52" s="161">
        <f>'[2]附件2 (2)'!B50</f>
        <v>350</v>
      </c>
      <c r="Q52" s="159">
        <v>700</v>
      </c>
      <c r="R52" s="159">
        <f t="shared" si="0"/>
        <v>350</v>
      </c>
      <c r="S52" s="159"/>
      <c r="T52" s="159"/>
      <c r="U52" s="175" t="str">
        <f>[2]附件7!A50</f>
        <v>镇赉县</v>
      </c>
      <c r="V52" s="176">
        <f>[2]附件7!B50</f>
        <v>0</v>
      </c>
      <c r="W52" s="177">
        <f>[2]附件7!C50</f>
        <v>0</v>
      </c>
      <c r="X52" s="177">
        <f>[2]附件7!D50</f>
        <v>0</v>
      </c>
      <c r="Y52" s="177">
        <f>[2]附件7!E50</f>
        <v>0</v>
      </c>
      <c r="Z52" s="177">
        <f>[2]附件7!F50</f>
        <v>0</v>
      </c>
      <c r="AA52" s="177">
        <f>[2]附件7!G50</f>
        <v>0</v>
      </c>
      <c r="AB52" s="177">
        <f>[2]附件7!H50</f>
        <v>0</v>
      </c>
      <c r="AC52" s="177">
        <f>[2]附件7!I50</f>
        <v>0</v>
      </c>
      <c r="AD52" s="177">
        <f>[2]附件7!J50</f>
        <v>0</v>
      </c>
      <c r="AE52" s="177">
        <f>[2]附件7!K50</f>
        <v>0</v>
      </c>
    </row>
    <row r="53" s="101" customFormat="true" ht="35" customHeight="true" spans="1:31">
      <c r="A53" s="148" t="str">
        <f>[2]附件3!A230</f>
        <v>洮南市</v>
      </c>
      <c r="B53" s="149">
        <f>[2]附件3!E230</f>
        <v>0</v>
      </c>
      <c r="C53" s="149">
        <f>[2]附件3!F230</f>
        <v>0</v>
      </c>
      <c r="D53" s="149">
        <f>[2]附件3!G230</f>
        <v>0</v>
      </c>
      <c r="E53" s="149">
        <f>[2]附件3!L230</f>
        <v>0</v>
      </c>
      <c r="F53" s="149">
        <f>[2]附件3!M230</f>
        <v>0</v>
      </c>
      <c r="G53" s="149">
        <f>[2]附件3!N230</f>
        <v>0</v>
      </c>
      <c r="H53" s="149">
        <f>[2]附件3!O230</f>
        <v>0</v>
      </c>
      <c r="I53" s="149">
        <f>[2]附件4!E200</f>
        <v>0</v>
      </c>
      <c r="J53" s="149">
        <f>[2]附件4!F200</f>
        <v>0</v>
      </c>
      <c r="K53" s="149">
        <f>[2]附件5!E199</f>
        <v>0</v>
      </c>
      <c r="L53" s="149">
        <f>[2]附件5!F199</f>
        <v>0</v>
      </c>
      <c r="M53" s="149">
        <f>[2]附件6!F199</f>
        <v>0</v>
      </c>
      <c r="N53" s="149">
        <f>[2]附件6!G199</f>
        <v>0</v>
      </c>
      <c r="O53" s="158"/>
      <c r="P53" s="161">
        <f>'[2]附件2 (2)'!B51</f>
        <v>4000</v>
      </c>
      <c r="Q53" s="159">
        <v>4000</v>
      </c>
      <c r="R53" s="159">
        <f t="shared" si="0"/>
        <v>0</v>
      </c>
      <c r="S53" s="159"/>
      <c r="T53" s="159"/>
      <c r="U53" s="175" t="str">
        <f>[2]附件7!A51</f>
        <v>洮南市</v>
      </c>
      <c r="V53" s="176">
        <f>[2]附件7!B51</f>
        <v>200</v>
      </c>
      <c r="W53" s="177">
        <f>[2]附件7!C51</f>
        <v>0</v>
      </c>
      <c r="X53" s="177">
        <f>[2]附件7!D51</f>
        <v>0</v>
      </c>
      <c r="Y53" s="177">
        <f>[2]附件7!E51</f>
        <v>0</v>
      </c>
      <c r="Z53" s="177">
        <f>[2]附件7!F51</f>
        <v>0</v>
      </c>
      <c r="AA53" s="177">
        <f>[2]附件7!G51</f>
        <v>0</v>
      </c>
      <c r="AB53" s="177">
        <f>[2]附件7!H51</f>
        <v>0</v>
      </c>
      <c r="AC53" s="177">
        <f>[2]附件7!I51</f>
        <v>0</v>
      </c>
      <c r="AD53" s="177">
        <f>[2]附件7!J51</f>
        <v>200</v>
      </c>
      <c r="AE53" s="177">
        <f>[2]附件7!K51</f>
        <v>0</v>
      </c>
    </row>
    <row r="54" s="101" customFormat="true" ht="35" customHeight="true" spans="1:31">
      <c r="A54" s="148" t="str">
        <f>[2]附件3!A235</f>
        <v>大安市</v>
      </c>
      <c r="B54" s="149">
        <f>[2]附件3!E235</f>
        <v>29</v>
      </c>
      <c r="C54" s="149">
        <f>[2]附件3!F235</f>
        <v>0</v>
      </c>
      <c r="D54" s="149">
        <f>[2]附件3!G235</f>
        <v>0</v>
      </c>
      <c r="E54" s="149">
        <f>[2]附件3!L235</f>
        <v>29</v>
      </c>
      <c r="F54" s="149">
        <f>[2]附件3!M235</f>
        <v>0</v>
      </c>
      <c r="G54" s="149">
        <f>[2]附件3!N235</f>
        <v>0</v>
      </c>
      <c r="H54" s="149">
        <f>[2]附件3!O235</f>
        <v>29</v>
      </c>
      <c r="I54" s="149">
        <f>[2]附件4!E205</f>
        <v>0</v>
      </c>
      <c r="J54" s="149">
        <f>[2]附件4!F205</f>
        <v>0</v>
      </c>
      <c r="K54" s="149">
        <f>[2]附件5!E204</f>
        <v>0</v>
      </c>
      <c r="L54" s="149">
        <f>[2]附件5!F204</f>
        <v>0</v>
      </c>
      <c r="M54" s="149">
        <f>[2]附件6!F204</f>
        <v>0</v>
      </c>
      <c r="N54" s="149">
        <f>[2]附件6!G204</f>
        <v>0</v>
      </c>
      <c r="O54" s="158"/>
      <c r="P54" s="161">
        <f>'[2]附件2 (2)'!B52</f>
        <v>1700</v>
      </c>
      <c r="Q54" s="159">
        <v>2800</v>
      </c>
      <c r="R54" s="159">
        <f t="shared" si="0"/>
        <v>1100</v>
      </c>
      <c r="S54" s="159"/>
      <c r="T54" s="159"/>
      <c r="U54" s="175" t="str">
        <f>[2]附件7!A52</f>
        <v>大安市</v>
      </c>
      <c r="V54" s="176">
        <f>[2]附件7!B52</f>
        <v>0</v>
      </c>
      <c r="W54" s="177">
        <f>[2]附件7!C52</f>
        <v>0</v>
      </c>
      <c r="X54" s="177">
        <f>[2]附件7!D52</f>
        <v>0</v>
      </c>
      <c r="Y54" s="177">
        <f>[2]附件7!E52</f>
        <v>0</v>
      </c>
      <c r="Z54" s="177">
        <f>[2]附件7!F52</f>
        <v>0</v>
      </c>
      <c r="AA54" s="177">
        <f>[2]附件7!G52</f>
        <v>0</v>
      </c>
      <c r="AB54" s="177">
        <f>[2]附件7!H52</f>
        <v>0</v>
      </c>
      <c r="AC54" s="177">
        <f>[2]附件7!I52</f>
        <v>0</v>
      </c>
      <c r="AD54" s="177">
        <f>[2]附件7!J52</f>
        <v>0</v>
      </c>
      <c r="AE54" s="177">
        <f>[2]附件7!K52</f>
        <v>0</v>
      </c>
    </row>
    <row r="55" s="101" customFormat="true" ht="35" customHeight="true" spans="1:31">
      <c r="A55" s="148" t="str">
        <f>[2]附件3!A240</f>
        <v>通榆县</v>
      </c>
      <c r="B55" s="149">
        <f>[2]附件3!E240</f>
        <v>1506</v>
      </c>
      <c r="C55" s="149">
        <f>[2]附件3!F240</f>
        <v>1506</v>
      </c>
      <c r="D55" s="149">
        <f>[2]附件3!G240</f>
        <v>13.6</v>
      </c>
      <c r="E55" s="149">
        <f>[2]附件3!L240</f>
        <v>0</v>
      </c>
      <c r="F55" s="149">
        <f>[2]附件3!M240</f>
        <v>0</v>
      </c>
      <c r="G55" s="149">
        <f>[2]附件3!N240</f>
        <v>0</v>
      </c>
      <c r="H55" s="149">
        <f>[2]附件3!O240</f>
        <v>0</v>
      </c>
      <c r="I55" s="149">
        <f>[2]附件4!E210</f>
        <v>0</v>
      </c>
      <c r="J55" s="149">
        <f>[2]附件4!F210</f>
        <v>0</v>
      </c>
      <c r="K55" s="149">
        <f>[2]附件5!E209</f>
        <v>0</v>
      </c>
      <c r="L55" s="149">
        <f>[2]附件5!F209</f>
        <v>0</v>
      </c>
      <c r="M55" s="149">
        <f>[2]附件6!F209</f>
        <v>0</v>
      </c>
      <c r="N55" s="149">
        <f>[2]附件6!G209</f>
        <v>0</v>
      </c>
      <c r="O55" s="158"/>
      <c r="P55" s="161">
        <f>'[2]附件2 (2)'!B53</f>
        <v>800</v>
      </c>
      <c r="Q55" s="159">
        <v>1000</v>
      </c>
      <c r="R55" s="159">
        <f t="shared" si="0"/>
        <v>200</v>
      </c>
      <c r="S55" s="159"/>
      <c r="T55" s="159"/>
      <c r="U55" s="175" t="str">
        <f>[2]附件7!A53</f>
        <v>通榆县</v>
      </c>
      <c r="V55" s="176">
        <f>[2]附件7!B53</f>
        <v>200</v>
      </c>
      <c r="W55" s="177">
        <f>[2]附件7!C53</f>
        <v>0</v>
      </c>
      <c r="X55" s="177">
        <f>[2]附件7!D53</f>
        <v>0</v>
      </c>
      <c r="Y55" s="177">
        <f>[2]附件7!E53</f>
        <v>0</v>
      </c>
      <c r="Z55" s="177">
        <f>[2]附件7!F53</f>
        <v>0</v>
      </c>
      <c r="AA55" s="177">
        <f>[2]附件7!G53</f>
        <v>200</v>
      </c>
      <c r="AB55" s="177">
        <f>[2]附件7!H53</f>
        <v>0</v>
      </c>
      <c r="AC55" s="177">
        <f>[2]附件7!I53</f>
        <v>0</v>
      </c>
      <c r="AD55" s="177">
        <f>[2]附件7!J53</f>
        <v>0</v>
      </c>
      <c r="AE55" s="177">
        <f>[2]附件7!K53</f>
        <v>0</v>
      </c>
    </row>
    <row r="56" s="101" customFormat="true" ht="35" customHeight="true" spans="1:31">
      <c r="A56" s="146" t="str">
        <f>[2]附件3!A245</f>
        <v>延边州</v>
      </c>
      <c r="B56" s="147">
        <f>[2]附件3!E245</f>
        <v>875</v>
      </c>
      <c r="C56" s="147">
        <f>[2]附件3!F245</f>
        <v>798</v>
      </c>
      <c r="D56" s="147">
        <f>[2]附件3!G245</f>
        <v>6.47</v>
      </c>
      <c r="E56" s="147">
        <f>[2]附件3!L245</f>
        <v>77</v>
      </c>
      <c r="F56" s="147">
        <f>[2]附件3!M245</f>
        <v>0</v>
      </c>
      <c r="G56" s="147">
        <f>[2]附件3!N245</f>
        <v>20</v>
      </c>
      <c r="H56" s="147">
        <f>[2]附件3!O245</f>
        <v>57</v>
      </c>
      <c r="I56" s="147">
        <f>[2]附件4!E215</f>
        <v>0</v>
      </c>
      <c r="J56" s="147">
        <f>[2]附件4!F215</f>
        <v>0</v>
      </c>
      <c r="K56" s="147">
        <f>[2]附件5!E214</f>
        <v>0</v>
      </c>
      <c r="L56" s="147">
        <f>[2]附件5!F214</f>
        <v>0</v>
      </c>
      <c r="M56" s="147">
        <f>[2]附件6!F214</f>
        <v>0</v>
      </c>
      <c r="N56" s="147">
        <f>[2]附件6!G214</f>
        <v>0</v>
      </c>
      <c r="O56" s="158"/>
      <c r="P56" s="160">
        <f>'[2]附件2 (2)'!B54</f>
        <v>6560</v>
      </c>
      <c r="Q56" s="159">
        <v>7915</v>
      </c>
      <c r="R56" s="159">
        <f t="shared" si="0"/>
        <v>1355</v>
      </c>
      <c r="S56" s="159"/>
      <c r="T56" s="159"/>
      <c r="U56" s="172" t="str">
        <f>[2]附件7!A54</f>
        <v>延边州</v>
      </c>
      <c r="V56" s="173">
        <f>[2]附件7!B54</f>
        <v>0</v>
      </c>
      <c r="W56" s="174">
        <f>[2]附件7!C54</f>
        <v>0</v>
      </c>
      <c r="X56" s="174">
        <f>[2]附件7!D54</f>
        <v>0</v>
      </c>
      <c r="Y56" s="174">
        <f>[2]附件7!E54</f>
        <v>0</v>
      </c>
      <c r="Z56" s="174">
        <f>[2]附件7!F54</f>
        <v>0</v>
      </c>
      <c r="AA56" s="174">
        <f>[2]附件7!G54</f>
        <v>0</v>
      </c>
      <c r="AB56" s="174">
        <f>[2]附件7!H54</f>
        <v>0</v>
      </c>
      <c r="AC56" s="174">
        <f>[2]附件7!I54</f>
        <v>0</v>
      </c>
      <c r="AD56" s="174">
        <f>[2]附件7!J54</f>
        <v>0</v>
      </c>
      <c r="AE56" s="174">
        <f>[2]附件7!K54</f>
        <v>0</v>
      </c>
    </row>
    <row r="57" s="101" customFormat="true" ht="35" customHeight="true" spans="1:31">
      <c r="A57" s="148" t="str">
        <f>[2]附件3!A246</f>
        <v>延吉市</v>
      </c>
      <c r="B57" s="149">
        <f>[2]附件3!E246</f>
        <v>265</v>
      </c>
      <c r="C57" s="149">
        <f>[2]附件3!F246</f>
        <v>249</v>
      </c>
      <c r="D57" s="149">
        <f>[2]附件3!G246</f>
        <v>2.61</v>
      </c>
      <c r="E57" s="149">
        <f>[2]附件3!L246</f>
        <v>16</v>
      </c>
      <c r="F57" s="149">
        <f>[2]附件3!M246</f>
        <v>0</v>
      </c>
      <c r="G57" s="149">
        <f>[2]附件3!N246</f>
        <v>0</v>
      </c>
      <c r="H57" s="149">
        <f>[2]附件3!O246</f>
        <v>16</v>
      </c>
      <c r="I57" s="149">
        <f>[2]附件4!E216</f>
        <v>0</v>
      </c>
      <c r="J57" s="149">
        <f>[2]附件4!F216</f>
        <v>0</v>
      </c>
      <c r="K57" s="149">
        <f>[2]附件5!E215</f>
        <v>0</v>
      </c>
      <c r="L57" s="149">
        <f>[2]附件5!F215</f>
        <v>0</v>
      </c>
      <c r="M57" s="149">
        <f>[2]附件6!F215</f>
        <v>0</v>
      </c>
      <c r="N57" s="149">
        <f>[2]附件6!G215</f>
        <v>0</v>
      </c>
      <c r="O57" s="158"/>
      <c r="P57" s="161">
        <f>'[2]附件2 (2)'!B55</f>
        <v>1500</v>
      </c>
      <c r="Q57" s="159">
        <v>1550</v>
      </c>
      <c r="R57" s="159">
        <f t="shared" si="0"/>
        <v>50</v>
      </c>
      <c r="S57" s="159"/>
      <c r="T57" s="159"/>
      <c r="U57" s="175" t="str">
        <f>[2]附件7!A55</f>
        <v>延吉市</v>
      </c>
      <c r="V57" s="176">
        <f>[2]附件7!B55</f>
        <v>0</v>
      </c>
      <c r="W57" s="177">
        <f>[2]附件7!C55</f>
        <v>0</v>
      </c>
      <c r="X57" s="177">
        <f>[2]附件7!D55</f>
        <v>0</v>
      </c>
      <c r="Y57" s="177">
        <f>[2]附件7!E55</f>
        <v>0</v>
      </c>
      <c r="Z57" s="177">
        <f>[2]附件7!F55</f>
        <v>0</v>
      </c>
      <c r="AA57" s="177">
        <f>[2]附件7!G55</f>
        <v>0</v>
      </c>
      <c r="AB57" s="177">
        <f>[2]附件7!H55</f>
        <v>0</v>
      </c>
      <c r="AC57" s="177">
        <f>[2]附件7!I55</f>
        <v>0</v>
      </c>
      <c r="AD57" s="177">
        <f>[2]附件7!J55</f>
        <v>0</v>
      </c>
      <c r="AE57" s="177">
        <f>[2]附件7!K55</f>
        <v>0</v>
      </c>
    </row>
    <row r="58" s="101" customFormat="true" ht="35" customHeight="true" spans="1:31">
      <c r="A58" s="148" t="str">
        <f>[2]附件3!A251</f>
        <v>敦化市</v>
      </c>
      <c r="B58" s="149">
        <f>[2]附件3!E251</f>
        <v>20</v>
      </c>
      <c r="C58" s="149">
        <f>[2]附件3!F251</f>
        <v>9</v>
      </c>
      <c r="D58" s="149">
        <f>[2]附件3!G251</f>
        <v>0.04</v>
      </c>
      <c r="E58" s="149">
        <f>[2]附件3!L251</f>
        <v>11</v>
      </c>
      <c r="F58" s="149">
        <f>[2]附件3!M251</f>
        <v>0</v>
      </c>
      <c r="G58" s="149">
        <f>[2]附件3!N251</f>
        <v>0</v>
      </c>
      <c r="H58" s="149">
        <f>[2]附件3!O251</f>
        <v>11</v>
      </c>
      <c r="I58" s="149">
        <f>[2]附件4!E221</f>
        <v>0</v>
      </c>
      <c r="J58" s="149">
        <f>[2]附件4!F221</f>
        <v>0</v>
      </c>
      <c r="K58" s="149">
        <f>[2]附件5!E220</f>
        <v>0</v>
      </c>
      <c r="L58" s="149">
        <f>[2]附件5!F220</f>
        <v>0</v>
      </c>
      <c r="M58" s="149">
        <f>[2]附件6!F220</f>
        <v>0</v>
      </c>
      <c r="N58" s="149">
        <f>[2]附件6!G220</f>
        <v>0</v>
      </c>
      <c r="O58" s="158"/>
      <c r="P58" s="161">
        <f>'[2]附件2 (2)'!B56</f>
        <v>900</v>
      </c>
      <c r="Q58" s="159">
        <v>1350</v>
      </c>
      <c r="R58" s="159">
        <f t="shared" si="0"/>
        <v>450</v>
      </c>
      <c r="S58" s="159"/>
      <c r="T58" s="159"/>
      <c r="U58" s="175" t="str">
        <f>[2]附件7!A56</f>
        <v>敦化市</v>
      </c>
      <c r="V58" s="176">
        <f>[2]附件7!B56</f>
        <v>0</v>
      </c>
      <c r="W58" s="177">
        <f>[2]附件7!C56</f>
        <v>0</v>
      </c>
      <c r="X58" s="177">
        <f>[2]附件7!D56</f>
        <v>0</v>
      </c>
      <c r="Y58" s="177">
        <f>[2]附件7!E56</f>
        <v>0</v>
      </c>
      <c r="Z58" s="177">
        <f>[2]附件7!F56</f>
        <v>0</v>
      </c>
      <c r="AA58" s="177">
        <f>[2]附件7!G56</f>
        <v>0</v>
      </c>
      <c r="AB58" s="177">
        <f>[2]附件7!H56</f>
        <v>0</v>
      </c>
      <c r="AC58" s="177">
        <f>[2]附件7!I56</f>
        <v>0</v>
      </c>
      <c r="AD58" s="177">
        <f>[2]附件7!J56</f>
        <v>0</v>
      </c>
      <c r="AE58" s="177">
        <f>[2]附件7!K56</f>
        <v>0</v>
      </c>
    </row>
    <row r="59" s="101" customFormat="true" ht="35" customHeight="true" spans="1:31">
      <c r="A59" s="148" t="str">
        <f>[2]附件3!A256</f>
        <v>图们市</v>
      </c>
      <c r="B59" s="149">
        <f>[2]附件3!E256</f>
        <v>0</v>
      </c>
      <c r="C59" s="149">
        <f>[2]附件3!F256</f>
        <v>0</v>
      </c>
      <c r="D59" s="149">
        <f>[2]附件3!G256</f>
        <v>0</v>
      </c>
      <c r="E59" s="149">
        <f>[2]附件3!L256</f>
        <v>0</v>
      </c>
      <c r="F59" s="149">
        <f>[2]附件3!M256</f>
        <v>0</v>
      </c>
      <c r="G59" s="149">
        <f>[2]附件3!N256</f>
        <v>0</v>
      </c>
      <c r="H59" s="149">
        <f>[2]附件3!O256</f>
        <v>0</v>
      </c>
      <c r="I59" s="149">
        <f>[2]附件4!E226</f>
        <v>0</v>
      </c>
      <c r="J59" s="149">
        <f>[2]附件4!F226</f>
        <v>0</v>
      </c>
      <c r="K59" s="149">
        <f>[2]附件5!E225</f>
        <v>0</v>
      </c>
      <c r="L59" s="149">
        <f>[2]附件5!F225</f>
        <v>0</v>
      </c>
      <c r="M59" s="149">
        <f>[2]附件6!F225</f>
        <v>0</v>
      </c>
      <c r="N59" s="149">
        <f>[2]附件6!G225</f>
        <v>0</v>
      </c>
      <c r="O59" s="158"/>
      <c r="P59" s="161">
        <f>'[2]附件2 (2)'!B57</f>
        <v>1000</v>
      </c>
      <c r="Q59" s="159">
        <v>1200</v>
      </c>
      <c r="R59" s="159">
        <f t="shared" si="0"/>
        <v>200</v>
      </c>
      <c r="S59" s="159"/>
      <c r="T59" s="159"/>
      <c r="U59" s="175" t="str">
        <f>[2]附件7!A57</f>
        <v>图们市</v>
      </c>
      <c r="V59" s="176">
        <f>[2]附件7!B57</f>
        <v>0</v>
      </c>
      <c r="W59" s="177">
        <f>[2]附件7!C57</f>
        <v>0</v>
      </c>
      <c r="X59" s="177">
        <f>[2]附件7!D57</f>
        <v>0</v>
      </c>
      <c r="Y59" s="177">
        <f>[2]附件7!E57</f>
        <v>0</v>
      </c>
      <c r="Z59" s="177">
        <f>[2]附件7!F57</f>
        <v>0</v>
      </c>
      <c r="AA59" s="177">
        <f>[2]附件7!G57</f>
        <v>0</v>
      </c>
      <c r="AB59" s="177">
        <f>[2]附件7!H57</f>
        <v>0</v>
      </c>
      <c r="AC59" s="177">
        <f>[2]附件7!I57</f>
        <v>0</v>
      </c>
      <c r="AD59" s="177">
        <f>[2]附件7!J57</f>
        <v>0</v>
      </c>
      <c r="AE59" s="177">
        <f>[2]附件7!K57</f>
        <v>0</v>
      </c>
    </row>
    <row r="60" s="101" customFormat="true" ht="35" customHeight="true" spans="1:31">
      <c r="A60" s="148" t="str">
        <f>[2]附件3!A261</f>
        <v>龙井市</v>
      </c>
      <c r="B60" s="149">
        <f>[2]附件3!E261</f>
        <v>353</v>
      </c>
      <c r="C60" s="149">
        <f>[2]附件3!F261</f>
        <v>353</v>
      </c>
      <c r="D60" s="149">
        <f>[2]附件3!G261</f>
        <v>2.6</v>
      </c>
      <c r="E60" s="149">
        <f>[2]附件3!L261</f>
        <v>0</v>
      </c>
      <c r="F60" s="149">
        <f>[2]附件3!M261</f>
        <v>0</v>
      </c>
      <c r="G60" s="149">
        <f>[2]附件3!N261</f>
        <v>0</v>
      </c>
      <c r="H60" s="149">
        <f>[2]附件3!O261</f>
        <v>0</v>
      </c>
      <c r="I60" s="149">
        <f>[2]附件4!E231</f>
        <v>0</v>
      </c>
      <c r="J60" s="149">
        <f>[2]附件4!F231</f>
        <v>0</v>
      </c>
      <c r="K60" s="149">
        <f>[2]附件5!E230</f>
        <v>0</v>
      </c>
      <c r="L60" s="149">
        <f>[2]附件5!F230</f>
        <v>0</v>
      </c>
      <c r="M60" s="149">
        <f>[2]附件6!F230</f>
        <v>0</v>
      </c>
      <c r="N60" s="149">
        <f>[2]附件6!G230</f>
        <v>0</v>
      </c>
      <c r="O60" s="158"/>
      <c r="P60" s="161">
        <f>'[2]附件2 (2)'!B58</f>
        <v>550</v>
      </c>
      <c r="Q60" s="159">
        <v>700</v>
      </c>
      <c r="R60" s="159">
        <f t="shared" si="0"/>
        <v>150</v>
      </c>
      <c r="S60" s="159"/>
      <c r="T60" s="159"/>
      <c r="U60" s="175" t="str">
        <f>[2]附件7!A58</f>
        <v>龙井市</v>
      </c>
      <c r="V60" s="176">
        <f>[2]附件7!B58</f>
        <v>0</v>
      </c>
      <c r="W60" s="177">
        <f>[2]附件7!C58</f>
        <v>0</v>
      </c>
      <c r="X60" s="177">
        <f>[2]附件7!D58</f>
        <v>0</v>
      </c>
      <c r="Y60" s="177">
        <f>[2]附件7!E58</f>
        <v>0</v>
      </c>
      <c r="Z60" s="177">
        <f>[2]附件7!F58</f>
        <v>0</v>
      </c>
      <c r="AA60" s="177">
        <f>[2]附件7!G58</f>
        <v>0</v>
      </c>
      <c r="AB60" s="177">
        <f>[2]附件7!H58</f>
        <v>0</v>
      </c>
      <c r="AC60" s="177">
        <f>[2]附件7!I58</f>
        <v>0</v>
      </c>
      <c r="AD60" s="177">
        <f>[2]附件7!J58</f>
        <v>0</v>
      </c>
      <c r="AE60" s="177">
        <f>[2]附件7!K58</f>
        <v>0</v>
      </c>
    </row>
    <row r="61" s="101" customFormat="true" ht="35" customHeight="true" spans="1:31">
      <c r="A61" s="148" t="str">
        <f>[2]附件3!A266</f>
        <v>和龙市</v>
      </c>
      <c r="B61" s="149">
        <f>[2]附件3!E266</f>
        <v>0</v>
      </c>
      <c r="C61" s="149">
        <f>[2]附件3!F266</f>
        <v>0</v>
      </c>
      <c r="D61" s="149">
        <f>[2]附件3!G266</f>
        <v>0</v>
      </c>
      <c r="E61" s="149">
        <f>[2]附件3!L266</f>
        <v>0</v>
      </c>
      <c r="F61" s="149">
        <f>[2]附件3!M266</f>
        <v>0</v>
      </c>
      <c r="G61" s="149">
        <f>[2]附件3!N266</f>
        <v>0</v>
      </c>
      <c r="H61" s="149">
        <f>[2]附件3!O266</f>
        <v>0</v>
      </c>
      <c r="I61" s="149">
        <f>[2]附件4!E236</f>
        <v>0</v>
      </c>
      <c r="J61" s="149">
        <f>[2]附件4!F236</f>
        <v>0</v>
      </c>
      <c r="K61" s="149">
        <f>[2]附件5!E235</f>
        <v>0</v>
      </c>
      <c r="L61" s="149">
        <f>[2]附件5!F235</f>
        <v>0</v>
      </c>
      <c r="M61" s="149">
        <f>[2]附件6!F235</f>
        <v>0</v>
      </c>
      <c r="N61" s="149">
        <f>[2]附件6!G235</f>
        <v>0</v>
      </c>
      <c r="O61" s="158"/>
      <c r="P61" s="161">
        <f>'[2]附件2 (2)'!B59</f>
        <v>900</v>
      </c>
      <c r="Q61" s="159">
        <v>900</v>
      </c>
      <c r="R61" s="159">
        <f t="shared" si="0"/>
        <v>0</v>
      </c>
      <c r="S61" s="159"/>
      <c r="T61" s="159"/>
      <c r="U61" s="175" t="str">
        <f>[2]附件7!A59</f>
        <v>和龙市</v>
      </c>
      <c r="V61" s="176">
        <f>[2]附件7!B59</f>
        <v>0</v>
      </c>
      <c r="W61" s="177">
        <f>[2]附件7!C59</f>
        <v>0</v>
      </c>
      <c r="X61" s="177">
        <f>[2]附件7!D59</f>
        <v>0</v>
      </c>
      <c r="Y61" s="177">
        <f>[2]附件7!E59</f>
        <v>0</v>
      </c>
      <c r="Z61" s="177">
        <f>[2]附件7!F59</f>
        <v>0</v>
      </c>
      <c r="AA61" s="177">
        <f>[2]附件7!G59</f>
        <v>0</v>
      </c>
      <c r="AB61" s="177">
        <f>[2]附件7!H59</f>
        <v>0</v>
      </c>
      <c r="AC61" s="177">
        <f>[2]附件7!I59</f>
        <v>0</v>
      </c>
      <c r="AD61" s="177">
        <f>[2]附件7!J59</f>
        <v>0</v>
      </c>
      <c r="AE61" s="177">
        <f>[2]附件7!K59</f>
        <v>0</v>
      </c>
    </row>
    <row r="62" s="101" customFormat="true" ht="35" customHeight="true" spans="1:31">
      <c r="A62" s="148" t="str">
        <f>[2]附件3!A271</f>
        <v>汪清县</v>
      </c>
      <c r="B62" s="149">
        <f>[2]附件3!E271</f>
        <v>187</v>
      </c>
      <c r="C62" s="149">
        <f>[2]附件3!F271</f>
        <v>187</v>
      </c>
      <c r="D62" s="149">
        <f>[2]附件3!G271</f>
        <v>1.22</v>
      </c>
      <c r="E62" s="149">
        <f>[2]附件3!L271</f>
        <v>0</v>
      </c>
      <c r="F62" s="149">
        <f>[2]附件3!M271</f>
        <v>0</v>
      </c>
      <c r="G62" s="149">
        <f>[2]附件3!N271</f>
        <v>0</v>
      </c>
      <c r="H62" s="149">
        <f>[2]附件3!O271</f>
        <v>0</v>
      </c>
      <c r="I62" s="149">
        <f>[2]附件4!E241</f>
        <v>0</v>
      </c>
      <c r="J62" s="149">
        <f>[2]附件4!F241</f>
        <v>0</v>
      </c>
      <c r="K62" s="149">
        <f>[2]附件5!E240</f>
        <v>0</v>
      </c>
      <c r="L62" s="149">
        <f>[2]附件5!F240</f>
        <v>0</v>
      </c>
      <c r="M62" s="149">
        <f>[2]附件6!F240</f>
        <v>0</v>
      </c>
      <c r="N62" s="149">
        <f>[2]附件6!G240</f>
        <v>0</v>
      </c>
      <c r="O62" s="158"/>
      <c r="P62" s="161">
        <f>'[2]附件2 (2)'!B60</f>
        <v>900</v>
      </c>
      <c r="Q62" s="159">
        <v>1100</v>
      </c>
      <c r="R62" s="159">
        <f t="shared" si="0"/>
        <v>200</v>
      </c>
      <c r="S62" s="159"/>
      <c r="T62" s="159"/>
      <c r="U62" s="175" t="str">
        <f>[2]附件7!A60</f>
        <v>汪清县</v>
      </c>
      <c r="V62" s="176">
        <f>[2]附件7!B60</f>
        <v>0</v>
      </c>
      <c r="W62" s="177">
        <f>[2]附件7!C60</f>
        <v>0</v>
      </c>
      <c r="X62" s="177">
        <f>[2]附件7!D60</f>
        <v>0</v>
      </c>
      <c r="Y62" s="177">
        <f>[2]附件7!E60</f>
        <v>0</v>
      </c>
      <c r="Z62" s="177">
        <f>[2]附件7!F60</f>
        <v>0</v>
      </c>
      <c r="AA62" s="177">
        <f>[2]附件7!G60</f>
        <v>0</v>
      </c>
      <c r="AB62" s="177">
        <f>[2]附件7!H60</f>
        <v>0</v>
      </c>
      <c r="AC62" s="177">
        <f>[2]附件7!I60</f>
        <v>0</v>
      </c>
      <c r="AD62" s="177">
        <f>[2]附件7!J60</f>
        <v>0</v>
      </c>
      <c r="AE62" s="177">
        <f>[2]附件7!K60</f>
        <v>0</v>
      </c>
    </row>
    <row r="63" s="101" customFormat="true" ht="35" customHeight="true" spans="1:31">
      <c r="A63" s="148" t="str">
        <f>[2]附件3!A276</f>
        <v>安图县</v>
      </c>
      <c r="B63" s="149">
        <f>[2]附件3!E276</f>
        <v>50</v>
      </c>
      <c r="C63" s="149">
        <f>[2]附件3!F276</f>
        <v>0</v>
      </c>
      <c r="D63" s="149">
        <f>[2]附件3!G276</f>
        <v>0</v>
      </c>
      <c r="E63" s="149">
        <f>[2]附件3!L276</f>
        <v>50</v>
      </c>
      <c r="F63" s="149">
        <f>[2]附件3!M276</f>
        <v>0</v>
      </c>
      <c r="G63" s="149">
        <f>[2]附件3!N276</f>
        <v>20</v>
      </c>
      <c r="H63" s="149">
        <f>[2]附件3!O276</f>
        <v>30</v>
      </c>
      <c r="I63" s="149">
        <f>[2]附件4!E246</f>
        <v>0</v>
      </c>
      <c r="J63" s="149">
        <f>[2]附件4!F246</f>
        <v>0</v>
      </c>
      <c r="K63" s="149">
        <f>[2]附件5!E245</f>
        <v>0</v>
      </c>
      <c r="L63" s="149">
        <f>[2]附件5!F245</f>
        <v>0</v>
      </c>
      <c r="M63" s="149">
        <f>[2]附件6!F245</f>
        <v>0</v>
      </c>
      <c r="N63" s="149">
        <f>[2]附件6!G245</f>
        <v>0</v>
      </c>
      <c r="O63" s="158"/>
      <c r="P63" s="161">
        <f>'[2]附件2 (2)'!B61</f>
        <v>500</v>
      </c>
      <c r="Q63" s="159">
        <v>650</v>
      </c>
      <c r="R63" s="159">
        <f t="shared" si="0"/>
        <v>150</v>
      </c>
      <c r="S63" s="159"/>
      <c r="T63" s="159"/>
      <c r="U63" s="175" t="str">
        <f>[2]附件7!A61</f>
        <v>安图县</v>
      </c>
      <c r="V63" s="176">
        <f>[2]附件7!B61</f>
        <v>0</v>
      </c>
      <c r="W63" s="177">
        <f>[2]附件7!C61</f>
        <v>0</v>
      </c>
      <c r="X63" s="177">
        <f>[2]附件7!D61</f>
        <v>0</v>
      </c>
      <c r="Y63" s="177">
        <f>[2]附件7!E61</f>
        <v>0</v>
      </c>
      <c r="Z63" s="177">
        <f>[2]附件7!F61</f>
        <v>0</v>
      </c>
      <c r="AA63" s="177">
        <f>[2]附件7!G61</f>
        <v>0</v>
      </c>
      <c r="AB63" s="177">
        <f>[2]附件7!H61</f>
        <v>0</v>
      </c>
      <c r="AC63" s="177">
        <f>[2]附件7!I61</f>
        <v>0</v>
      </c>
      <c r="AD63" s="177">
        <f>[2]附件7!J61</f>
        <v>0</v>
      </c>
      <c r="AE63" s="177">
        <f>[2]附件7!K61</f>
        <v>0</v>
      </c>
    </row>
    <row r="64" s="101" customFormat="true" ht="35" customHeight="true" spans="1:31">
      <c r="A64" s="148" t="str">
        <f>[2]附件3!A281</f>
        <v>珲春市</v>
      </c>
      <c r="B64" s="149">
        <f>[2]附件3!E281</f>
        <v>0</v>
      </c>
      <c r="C64" s="149">
        <f>[2]附件3!F281</f>
        <v>0</v>
      </c>
      <c r="D64" s="149">
        <f>[2]附件3!G281</f>
        <v>0</v>
      </c>
      <c r="E64" s="149">
        <f>[2]附件3!L281</f>
        <v>0</v>
      </c>
      <c r="F64" s="149">
        <f>[2]附件3!M281</f>
        <v>0</v>
      </c>
      <c r="G64" s="149">
        <f>[2]附件3!N281</f>
        <v>0</v>
      </c>
      <c r="H64" s="149">
        <f>[2]附件3!O281</f>
        <v>0</v>
      </c>
      <c r="I64" s="149">
        <f>[2]附件4!E251</f>
        <v>0</v>
      </c>
      <c r="J64" s="149">
        <f>[2]附件4!F251</f>
        <v>0</v>
      </c>
      <c r="K64" s="149">
        <f>[2]附件5!E250</f>
        <v>0</v>
      </c>
      <c r="L64" s="149">
        <f>[2]附件5!F250</f>
        <v>0</v>
      </c>
      <c r="M64" s="149">
        <f>[2]附件6!F250</f>
        <v>0</v>
      </c>
      <c r="N64" s="149">
        <f>[2]附件6!G250</f>
        <v>0</v>
      </c>
      <c r="O64" s="158"/>
      <c r="P64" s="161">
        <f>'[2]附件2 (2)'!B62</f>
        <v>310</v>
      </c>
      <c r="Q64" s="159">
        <v>465</v>
      </c>
      <c r="R64" s="159">
        <f t="shared" si="0"/>
        <v>155</v>
      </c>
      <c r="S64" s="159"/>
      <c r="T64" s="159"/>
      <c r="U64" s="175" t="str">
        <f>[2]附件7!A62</f>
        <v>珲春市</v>
      </c>
      <c r="V64" s="176">
        <f>[2]附件7!B62</f>
        <v>0</v>
      </c>
      <c r="W64" s="177">
        <f>[2]附件7!C62</f>
        <v>0</v>
      </c>
      <c r="X64" s="177">
        <f>[2]附件7!D62</f>
        <v>0</v>
      </c>
      <c r="Y64" s="177">
        <f>[2]附件7!E62</f>
        <v>0</v>
      </c>
      <c r="Z64" s="177">
        <f>[2]附件7!F62</f>
        <v>0</v>
      </c>
      <c r="AA64" s="177">
        <f>[2]附件7!G62</f>
        <v>0</v>
      </c>
      <c r="AB64" s="177">
        <f>[2]附件7!H62</f>
        <v>0</v>
      </c>
      <c r="AC64" s="177">
        <f>[2]附件7!I62</f>
        <v>0</v>
      </c>
      <c r="AD64" s="177">
        <f>[2]附件7!J62</f>
        <v>0</v>
      </c>
      <c r="AE64" s="177">
        <f>[2]附件7!K62</f>
        <v>0</v>
      </c>
    </row>
    <row r="65" s="101" customFormat="true" ht="35" customHeight="true" spans="1:31">
      <c r="A65" s="146" t="str">
        <f>[2]附件3!A286</f>
        <v>长白山管委会</v>
      </c>
      <c r="B65" s="147">
        <f>[2]附件3!E286</f>
        <v>0</v>
      </c>
      <c r="C65" s="147">
        <f>[2]附件3!F286</f>
        <v>0</v>
      </c>
      <c r="D65" s="147">
        <f>[2]附件3!G286</f>
        <v>0</v>
      </c>
      <c r="E65" s="147">
        <f>[2]附件3!L286</f>
        <v>0</v>
      </c>
      <c r="F65" s="147">
        <f>[2]附件3!M286</f>
        <v>0</v>
      </c>
      <c r="G65" s="147">
        <f>[2]附件3!N286</f>
        <v>0</v>
      </c>
      <c r="H65" s="147">
        <f>[2]附件3!O286</f>
        <v>0</v>
      </c>
      <c r="I65" s="147">
        <f>[2]附件4!E256</f>
        <v>0</v>
      </c>
      <c r="J65" s="147">
        <f>[2]附件4!F256</f>
        <v>0</v>
      </c>
      <c r="K65" s="147">
        <f>[2]附件5!E255</f>
        <v>0</v>
      </c>
      <c r="L65" s="147">
        <f>[2]附件5!F255</f>
        <v>0</v>
      </c>
      <c r="M65" s="147">
        <f>[2]附件6!F255</f>
        <v>40</v>
      </c>
      <c r="N65" s="147">
        <f>[2]附件6!G255</f>
        <v>0.24</v>
      </c>
      <c r="O65" s="158" t="s">
        <v>120</v>
      </c>
      <c r="P65" s="160">
        <f>'[2]附件2 (2)'!B63</f>
        <v>190</v>
      </c>
      <c r="Q65" s="159">
        <v>230</v>
      </c>
      <c r="R65" s="159">
        <f t="shared" si="0"/>
        <v>40</v>
      </c>
      <c r="S65" s="159"/>
      <c r="T65" s="159"/>
      <c r="U65" s="172" t="str">
        <f>[2]附件7!A63</f>
        <v>长白山管委会</v>
      </c>
      <c r="V65" s="173">
        <f>[2]附件7!B63</f>
        <v>160</v>
      </c>
      <c r="W65" s="174">
        <f>[2]附件7!C63</f>
        <v>0</v>
      </c>
      <c r="X65" s="174">
        <f>[2]附件7!D63</f>
        <v>0</v>
      </c>
      <c r="Y65" s="174">
        <f>[2]附件7!E63</f>
        <v>0</v>
      </c>
      <c r="Z65" s="174">
        <f>[2]附件7!F63</f>
        <v>0</v>
      </c>
      <c r="AA65" s="174">
        <f>[2]附件7!G63</f>
        <v>0</v>
      </c>
      <c r="AB65" s="174">
        <f>[2]附件7!H63</f>
        <v>0</v>
      </c>
      <c r="AC65" s="174">
        <f>[2]附件7!I63</f>
        <v>0</v>
      </c>
      <c r="AD65" s="174">
        <f>[2]附件7!J63</f>
        <v>160</v>
      </c>
      <c r="AE65" s="174">
        <f>[2]附件7!K63</f>
        <v>0</v>
      </c>
    </row>
    <row r="66" s="101" customFormat="true" ht="35" customHeight="true" spans="1:31">
      <c r="A66" s="146" t="str">
        <f>[2]附件3!A291</f>
        <v>梅河口市</v>
      </c>
      <c r="B66" s="147">
        <f>[2]附件3!E291</f>
        <v>2320</v>
      </c>
      <c r="C66" s="147">
        <f>[2]附件3!F291</f>
        <v>417</v>
      </c>
      <c r="D66" s="147">
        <f>[2]附件3!G291</f>
        <v>3.5402</v>
      </c>
      <c r="E66" s="147">
        <f>[2]附件3!L291</f>
        <v>1903</v>
      </c>
      <c r="F66" s="147">
        <f>[2]附件3!M291</f>
        <v>0</v>
      </c>
      <c r="G66" s="147">
        <f>[2]附件3!N291</f>
        <v>0</v>
      </c>
      <c r="H66" s="147">
        <f>[2]附件3!O291</f>
        <v>1903</v>
      </c>
      <c r="I66" s="147">
        <f>[2]附件4!E261</f>
        <v>0</v>
      </c>
      <c r="J66" s="147">
        <f>[2]附件4!F261</f>
        <v>0</v>
      </c>
      <c r="K66" s="147">
        <f>[2]附件5!E260</f>
        <v>0</v>
      </c>
      <c r="L66" s="147">
        <f>[2]附件5!F260</f>
        <v>0</v>
      </c>
      <c r="M66" s="147">
        <f>[2]附件6!F260</f>
        <v>1600</v>
      </c>
      <c r="N66" s="147">
        <f>[2]附件6!G260</f>
        <v>8.8</v>
      </c>
      <c r="O66" s="158" t="s">
        <v>119</v>
      </c>
      <c r="P66" s="160">
        <f>'[2]附件2 (2)'!B64</f>
        <v>1250</v>
      </c>
      <c r="Q66" s="159">
        <v>1480</v>
      </c>
      <c r="R66" s="159">
        <f t="shared" si="0"/>
        <v>230</v>
      </c>
      <c r="S66" s="159"/>
      <c r="T66" s="159"/>
      <c r="U66" s="172" t="str">
        <f>[2]附件7!A64</f>
        <v>梅河口市</v>
      </c>
      <c r="V66" s="173">
        <f>[2]附件7!B64</f>
        <v>3000</v>
      </c>
      <c r="W66" s="174">
        <f>[2]附件7!C64</f>
        <v>0</v>
      </c>
      <c r="X66" s="174">
        <f>[2]附件7!D64</f>
        <v>0</v>
      </c>
      <c r="Y66" s="174">
        <f>[2]附件7!E64</f>
        <v>0</v>
      </c>
      <c r="Z66" s="174">
        <f>[2]附件7!F64</f>
        <v>0</v>
      </c>
      <c r="AA66" s="174">
        <f>[2]附件7!G64</f>
        <v>3000</v>
      </c>
      <c r="AB66" s="174">
        <f>[2]附件7!H64</f>
        <v>0</v>
      </c>
      <c r="AC66" s="174">
        <f>[2]附件7!I64</f>
        <v>0</v>
      </c>
      <c r="AD66" s="174">
        <f>[2]附件7!J64</f>
        <v>0</v>
      </c>
      <c r="AE66" s="174">
        <f>[2]附件7!K64</f>
        <v>0</v>
      </c>
    </row>
  </sheetData>
  <mergeCells count="29">
    <mergeCell ref="A2:P2"/>
    <mergeCell ref="U2:AE2"/>
    <mergeCell ref="B4:H4"/>
    <mergeCell ref="I4:J4"/>
    <mergeCell ref="K4:L4"/>
    <mergeCell ref="M4:O4"/>
    <mergeCell ref="C5:D5"/>
    <mergeCell ref="E5:H5"/>
    <mergeCell ref="A4:A6"/>
    <mergeCell ref="B5:B6"/>
    <mergeCell ref="I5:I6"/>
    <mergeCell ref="J5:J6"/>
    <mergeCell ref="K5:K6"/>
    <mergeCell ref="L5:L6"/>
    <mergeCell ref="M5:M6"/>
    <mergeCell ref="N5:N6"/>
    <mergeCell ref="O5:O6"/>
    <mergeCell ref="P5:P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</mergeCells>
  <printOptions horizontalCentered="true"/>
  <pageMargins left="0.25" right="0.25" top="0.75" bottom="0.75" header="0.297916666666667" footer="0.297916666666667"/>
  <pageSetup paperSize="9" scale="87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selection activeCell="F6" sqref="F6"/>
    </sheetView>
  </sheetViews>
  <sheetFormatPr defaultColWidth="9" defaultRowHeight="14.25" outlineLevelCol="3"/>
  <cols>
    <col min="1" max="1" width="9" style="101"/>
    <col min="2" max="4" width="35.375" style="101" customWidth="true"/>
    <col min="5" max="16384" width="9" style="101"/>
  </cols>
  <sheetData>
    <row r="1" s="98" customFormat="true" ht="18.75" customHeight="true" spans="2:4">
      <c r="B1" s="117" t="s">
        <v>121</v>
      </c>
      <c r="C1" s="117"/>
      <c r="D1" s="104"/>
    </row>
    <row r="2" s="99" customFormat="true" ht="35" customHeight="true" spans="2:4">
      <c r="B2" s="118" t="s">
        <v>122</v>
      </c>
      <c r="C2" s="118"/>
      <c r="D2" s="118"/>
    </row>
    <row r="3" s="100" customFormat="true" ht="18.5" customHeight="true" spans="2:4">
      <c r="B3" s="119" t="s">
        <v>123</v>
      </c>
      <c r="C3" s="119"/>
      <c r="D3" s="120" t="s">
        <v>124</v>
      </c>
    </row>
    <row r="4" s="101" customFormat="true" ht="38.25" customHeight="true" spans="2:4">
      <c r="B4" s="121" t="s">
        <v>88</v>
      </c>
      <c r="C4" s="122" t="s">
        <v>125</v>
      </c>
      <c r="D4" s="123"/>
    </row>
    <row r="5" s="101" customFormat="true" ht="38.25" customHeight="true" spans="2:4">
      <c r="B5" s="121"/>
      <c r="C5" s="124"/>
      <c r="D5" s="125" t="s">
        <v>126</v>
      </c>
    </row>
    <row r="6" s="101" customFormat="true" ht="30" customHeight="true" spans="1:4">
      <c r="A6" s="126">
        <v>0</v>
      </c>
      <c r="B6" s="127" t="s">
        <v>127</v>
      </c>
      <c r="C6" s="126">
        <f>C7+C13+C20+C25+C26+C30+C36+C37+C44+C50+C56+C65</f>
        <v>99743</v>
      </c>
      <c r="D6" s="126">
        <f>D7+D13+D20+D25+D26+D30+D36+D37+D44+D50+D56+D65</f>
        <v>3603</v>
      </c>
    </row>
    <row r="7" s="101" customFormat="true" ht="30" customHeight="true" spans="1:4">
      <c r="A7" s="126">
        <v>1</v>
      </c>
      <c r="B7" s="127" t="s">
        <v>128</v>
      </c>
      <c r="C7" s="126">
        <f>C8+C9+C10+C11+C12</f>
        <v>10920</v>
      </c>
      <c r="D7" s="126">
        <f>D8+D9+D10+D11+D12</f>
        <v>400</v>
      </c>
    </row>
    <row r="8" s="101" customFormat="true" ht="30" customHeight="true" spans="1:4">
      <c r="A8" s="128" t="s">
        <v>129</v>
      </c>
      <c r="B8" s="129" t="s">
        <v>9</v>
      </c>
      <c r="C8" s="126">
        <v>7500</v>
      </c>
      <c r="D8" s="126">
        <v>200</v>
      </c>
    </row>
    <row r="9" s="101" customFormat="true" ht="30" customHeight="true" spans="1:4">
      <c r="A9" s="128" t="s">
        <v>130</v>
      </c>
      <c r="B9" s="129" t="s">
        <v>12</v>
      </c>
      <c r="C9" s="126">
        <v>1500</v>
      </c>
      <c r="D9" s="126">
        <v>50</v>
      </c>
    </row>
    <row r="10" s="101" customFormat="true" ht="30" customHeight="true" spans="1:4">
      <c r="A10" s="128" t="s">
        <v>131</v>
      </c>
      <c r="B10" s="129" t="s">
        <v>13</v>
      </c>
      <c r="C10" s="126">
        <v>1100</v>
      </c>
      <c r="D10" s="126">
        <v>100</v>
      </c>
    </row>
    <row r="11" s="101" customFormat="true" ht="30" customHeight="true" spans="1:4">
      <c r="A11" s="128" t="s">
        <v>132</v>
      </c>
      <c r="B11" s="129" t="s">
        <v>14</v>
      </c>
      <c r="C11" s="126">
        <v>320</v>
      </c>
      <c r="D11" s="126">
        <v>50</v>
      </c>
    </row>
    <row r="12" s="101" customFormat="true" ht="30" customHeight="true" spans="1:4">
      <c r="A12" s="128" t="s">
        <v>133</v>
      </c>
      <c r="B12" s="129" t="s">
        <v>15</v>
      </c>
      <c r="C12" s="126">
        <v>500</v>
      </c>
      <c r="D12" s="126">
        <v>0</v>
      </c>
    </row>
    <row r="13" s="101" customFormat="true" ht="30" customHeight="true" spans="1:4">
      <c r="A13" s="126">
        <v>2</v>
      </c>
      <c r="B13" s="127" t="s">
        <v>134</v>
      </c>
      <c r="C13" s="126">
        <f>C14+C15+C16+C17+C18+C19</f>
        <v>12250</v>
      </c>
      <c r="D13" s="126">
        <f>D14+D15+D16+D17+D18+D19</f>
        <v>630</v>
      </c>
    </row>
    <row r="14" s="101" customFormat="true" ht="30" customHeight="true" spans="1:4">
      <c r="A14" s="126" t="s">
        <v>135</v>
      </c>
      <c r="B14" s="129" t="s">
        <v>17</v>
      </c>
      <c r="C14" s="126">
        <v>6800</v>
      </c>
      <c r="D14" s="126">
        <v>400</v>
      </c>
    </row>
    <row r="15" s="101" customFormat="true" ht="30" customHeight="true" spans="1:4">
      <c r="A15" s="126" t="s">
        <v>136</v>
      </c>
      <c r="B15" s="129" t="s">
        <v>18</v>
      </c>
      <c r="C15" s="126">
        <v>550</v>
      </c>
      <c r="D15" s="126">
        <v>30</v>
      </c>
    </row>
    <row r="16" s="101" customFormat="true" ht="30" customHeight="true" spans="1:4">
      <c r="A16" s="126" t="s">
        <v>137</v>
      </c>
      <c r="B16" s="129" t="s">
        <v>20</v>
      </c>
      <c r="C16" s="126">
        <v>3500</v>
      </c>
      <c r="D16" s="130">
        <v>100</v>
      </c>
    </row>
    <row r="17" s="101" customFormat="true" ht="30" customHeight="true" spans="1:4">
      <c r="A17" s="126" t="s">
        <v>138</v>
      </c>
      <c r="B17" s="129" t="s">
        <v>21</v>
      </c>
      <c r="C17" s="126">
        <v>160</v>
      </c>
      <c r="D17" s="126">
        <v>20</v>
      </c>
    </row>
    <row r="18" s="101" customFormat="true" ht="30" customHeight="true" spans="1:4">
      <c r="A18" s="126" t="s">
        <v>139</v>
      </c>
      <c r="B18" s="129" t="s">
        <v>19</v>
      </c>
      <c r="C18" s="126">
        <v>1000</v>
      </c>
      <c r="D18" s="126">
        <v>50</v>
      </c>
    </row>
    <row r="19" s="101" customFormat="true" ht="30" customHeight="true" spans="1:4">
      <c r="A19" s="126" t="s">
        <v>140</v>
      </c>
      <c r="B19" s="129" t="s">
        <v>22</v>
      </c>
      <c r="C19" s="126">
        <v>240</v>
      </c>
      <c r="D19" s="130">
        <v>30</v>
      </c>
    </row>
    <row r="20" s="101" customFormat="true" ht="30" customHeight="true" spans="1:4">
      <c r="A20" s="126">
        <v>3</v>
      </c>
      <c r="B20" s="127" t="s">
        <v>141</v>
      </c>
      <c r="C20" s="126">
        <f>C21+C22+C23+C24</f>
        <v>2900</v>
      </c>
      <c r="D20" s="126">
        <f>D21+D22+D23+D24</f>
        <v>300</v>
      </c>
    </row>
    <row r="21" s="101" customFormat="true" ht="30" customHeight="true" spans="1:4">
      <c r="A21" s="126" t="s">
        <v>142</v>
      </c>
      <c r="B21" s="129" t="s">
        <v>23</v>
      </c>
      <c r="C21" s="126">
        <v>1000</v>
      </c>
      <c r="D21" s="130">
        <v>200</v>
      </c>
    </row>
    <row r="22" s="101" customFormat="true" ht="30" customHeight="true" spans="1:4">
      <c r="A22" s="126" t="s">
        <v>143</v>
      </c>
      <c r="B22" s="129" t="s">
        <v>26</v>
      </c>
      <c r="C22" s="126">
        <v>200</v>
      </c>
      <c r="D22" s="130">
        <v>50</v>
      </c>
    </row>
    <row r="23" s="101" customFormat="true" ht="30" customHeight="true" spans="1:4">
      <c r="A23" s="126" t="s">
        <v>144</v>
      </c>
      <c r="B23" s="129" t="s">
        <v>24</v>
      </c>
      <c r="C23" s="126">
        <v>1000</v>
      </c>
      <c r="D23" s="130">
        <v>30</v>
      </c>
    </row>
    <row r="24" s="101" customFormat="true" ht="30" customHeight="true" spans="1:4">
      <c r="A24" s="126" t="s">
        <v>145</v>
      </c>
      <c r="B24" s="129" t="s">
        <v>25</v>
      </c>
      <c r="C24" s="126">
        <v>700</v>
      </c>
      <c r="D24" s="130">
        <v>20</v>
      </c>
    </row>
    <row r="25" s="101" customFormat="true" ht="30" customHeight="true" spans="1:4">
      <c r="A25" s="126">
        <v>4</v>
      </c>
      <c r="B25" s="127" t="s">
        <v>16</v>
      </c>
      <c r="C25" s="126">
        <v>450</v>
      </c>
      <c r="D25" s="126">
        <v>50</v>
      </c>
    </row>
    <row r="26" s="101" customFormat="true" ht="30" customHeight="true" spans="1:4">
      <c r="A26" s="126">
        <v>5</v>
      </c>
      <c r="B26" s="127" t="s">
        <v>146</v>
      </c>
      <c r="C26" s="126">
        <f>C27+C28+C29</f>
        <v>8813</v>
      </c>
      <c r="D26" s="126">
        <f>D27+D28+D29</f>
        <v>608</v>
      </c>
    </row>
    <row r="27" s="101" customFormat="true" ht="30" customHeight="true" spans="1:4">
      <c r="A27" s="126" t="s">
        <v>147</v>
      </c>
      <c r="B27" s="129" t="s">
        <v>27</v>
      </c>
      <c r="C27" s="126">
        <v>8063</v>
      </c>
      <c r="D27" s="126">
        <v>598</v>
      </c>
    </row>
    <row r="28" s="101" customFormat="true" ht="30" customHeight="true" spans="1:4">
      <c r="A28" s="126" t="s">
        <v>148</v>
      </c>
      <c r="B28" s="129" t="s">
        <v>28</v>
      </c>
      <c r="C28" s="126">
        <v>450</v>
      </c>
      <c r="D28" s="126"/>
    </row>
    <row r="29" s="101" customFormat="true" ht="30" customHeight="true" spans="1:4">
      <c r="A29" s="126" t="s">
        <v>149</v>
      </c>
      <c r="B29" s="129" t="s">
        <v>29</v>
      </c>
      <c r="C29" s="126">
        <v>300</v>
      </c>
      <c r="D29" s="126">
        <v>10</v>
      </c>
    </row>
    <row r="30" s="101" customFormat="true" ht="30" customHeight="true" spans="1:4">
      <c r="A30" s="126">
        <v>6</v>
      </c>
      <c r="B30" s="127" t="s">
        <v>150</v>
      </c>
      <c r="C30" s="126">
        <f>C31+C32+C33+C34+C35</f>
        <v>14000</v>
      </c>
      <c r="D30" s="126">
        <f>D31+D32+D33+D34+D35</f>
        <v>375</v>
      </c>
    </row>
    <row r="31" s="101" customFormat="true" ht="30" customHeight="true" spans="1:4">
      <c r="A31" s="126" t="s">
        <v>151</v>
      </c>
      <c r="B31" s="129" t="s">
        <v>30</v>
      </c>
      <c r="C31" s="126">
        <v>10000</v>
      </c>
      <c r="D31" s="126">
        <v>300</v>
      </c>
    </row>
    <row r="32" s="101" customFormat="true" ht="30" customHeight="true" spans="1:4">
      <c r="A32" s="126" t="s">
        <v>152</v>
      </c>
      <c r="B32" s="129" t="s">
        <v>33</v>
      </c>
      <c r="C32" s="126">
        <v>1600</v>
      </c>
      <c r="D32" s="126">
        <v>0</v>
      </c>
    </row>
    <row r="33" s="101" customFormat="true" ht="30" customHeight="true" spans="1:4">
      <c r="A33" s="126" t="s">
        <v>153</v>
      </c>
      <c r="B33" s="129" t="s">
        <v>34</v>
      </c>
      <c r="C33" s="126">
        <v>800</v>
      </c>
      <c r="D33" s="126">
        <v>30</v>
      </c>
    </row>
    <row r="34" s="101" customFormat="true" ht="30" customHeight="true" spans="1:4">
      <c r="A34" s="126" t="s">
        <v>154</v>
      </c>
      <c r="B34" s="129" t="s">
        <v>31</v>
      </c>
      <c r="C34" s="126">
        <v>800</v>
      </c>
      <c r="D34" s="126">
        <v>30</v>
      </c>
    </row>
    <row r="35" s="101" customFormat="true" ht="30" customHeight="true" spans="1:4">
      <c r="A35" s="126" t="s">
        <v>155</v>
      </c>
      <c r="B35" s="129" t="s">
        <v>32</v>
      </c>
      <c r="C35" s="126">
        <v>800</v>
      </c>
      <c r="D35" s="126">
        <v>15</v>
      </c>
    </row>
    <row r="36" s="101" customFormat="true" ht="30" customHeight="true" spans="1:4">
      <c r="A36" s="126">
        <v>7</v>
      </c>
      <c r="B36" s="127" t="s">
        <v>35</v>
      </c>
      <c r="C36" s="126">
        <v>1600</v>
      </c>
      <c r="D36" s="130">
        <v>100</v>
      </c>
    </row>
    <row r="37" s="101" customFormat="true" ht="30" customHeight="true" spans="1:4">
      <c r="A37" s="126">
        <v>8</v>
      </c>
      <c r="B37" s="127" t="s">
        <v>156</v>
      </c>
      <c r="C37" s="126">
        <f>C38+C39+C40+C41+C42+C43</f>
        <v>22200</v>
      </c>
      <c r="D37" s="126">
        <f>D38+D39+D40+D41+D42+D43</f>
        <v>230</v>
      </c>
    </row>
    <row r="38" s="101" customFormat="true" ht="30" customHeight="true" spans="1:4">
      <c r="A38" s="126" t="s">
        <v>157</v>
      </c>
      <c r="B38" s="129" t="s">
        <v>36</v>
      </c>
      <c r="C38" s="126">
        <v>8000</v>
      </c>
      <c r="D38" s="130"/>
    </row>
    <row r="39" s="101" customFormat="true" ht="30" customHeight="true" spans="1:4">
      <c r="A39" s="126" t="s">
        <v>158</v>
      </c>
      <c r="B39" s="129" t="s">
        <v>40</v>
      </c>
      <c r="C39" s="126">
        <v>1500</v>
      </c>
      <c r="D39" s="130">
        <v>0</v>
      </c>
    </row>
    <row r="40" s="101" customFormat="true" ht="30" customHeight="true" spans="1:4">
      <c r="A40" s="126" t="s">
        <v>159</v>
      </c>
      <c r="B40" s="129" t="s">
        <v>41</v>
      </c>
      <c r="C40" s="126">
        <v>1600</v>
      </c>
      <c r="D40" s="130">
        <v>30</v>
      </c>
    </row>
    <row r="41" s="101" customFormat="true" ht="30" customHeight="true" spans="1:4">
      <c r="A41" s="126" t="s">
        <v>160</v>
      </c>
      <c r="B41" s="129" t="s">
        <v>39</v>
      </c>
      <c r="C41" s="126">
        <v>3000</v>
      </c>
      <c r="D41" s="126">
        <v>50</v>
      </c>
    </row>
    <row r="42" s="101" customFormat="true" ht="30" customHeight="true" spans="1:4">
      <c r="A42" s="126" t="s">
        <v>161</v>
      </c>
      <c r="B42" s="129" t="s">
        <v>42</v>
      </c>
      <c r="C42" s="126">
        <v>1100</v>
      </c>
      <c r="D42" s="130">
        <v>100</v>
      </c>
    </row>
    <row r="43" s="101" customFormat="true" ht="30" customHeight="true" spans="1:4">
      <c r="A43" s="126" t="s">
        <v>162</v>
      </c>
      <c r="B43" s="129" t="s">
        <v>38</v>
      </c>
      <c r="C43" s="131">
        <v>7000</v>
      </c>
      <c r="D43" s="131">
        <v>50</v>
      </c>
    </row>
    <row r="44" s="101" customFormat="true" ht="30" customHeight="true" spans="1:4">
      <c r="A44" s="126">
        <v>9</v>
      </c>
      <c r="B44" s="127" t="s">
        <v>163</v>
      </c>
      <c r="C44" s="126">
        <f>C45+C46+C47+C48+C49</f>
        <v>4800</v>
      </c>
      <c r="D44" s="126">
        <f>D45+D46+D47+D48+D49</f>
        <v>125</v>
      </c>
    </row>
    <row r="45" s="101" customFormat="true" ht="30" customHeight="true" spans="1:4">
      <c r="A45" s="126" t="s">
        <v>164</v>
      </c>
      <c r="B45" s="129" t="s">
        <v>43</v>
      </c>
      <c r="C45" s="126">
        <v>3500</v>
      </c>
      <c r="D45" s="130">
        <v>100</v>
      </c>
    </row>
    <row r="46" s="101" customFormat="true" ht="30" customHeight="true" spans="1:4">
      <c r="A46" s="126" t="s">
        <v>165</v>
      </c>
      <c r="B46" s="129" t="s">
        <v>44</v>
      </c>
      <c r="C46" s="126">
        <v>700</v>
      </c>
      <c r="D46" s="130">
        <v>20</v>
      </c>
    </row>
    <row r="47" s="101" customFormat="true" ht="30" customHeight="true" spans="1:4">
      <c r="A47" s="126" t="s">
        <v>166</v>
      </c>
      <c r="B47" s="129" t="s">
        <v>47</v>
      </c>
      <c r="C47" s="126">
        <v>200</v>
      </c>
      <c r="D47" s="130">
        <v>0</v>
      </c>
    </row>
    <row r="48" s="101" customFormat="true" ht="30" customHeight="true" spans="1:4">
      <c r="A48" s="126" t="s">
        <v>167</v>
      </c>
      <c r="B48" s="129" t="s">
        <v>45</v>
      </c>
      <c r="C48" s="126">
        <v>400</v>
      </c>
      <c r="D48" s="130">
        <v>5</v>
      </c>
    </row>
    <row r="49" s="101" customFormat="true" ht="30" customHeight="true" spans="1:4">
      <c r="A49" s="126" t="s">
        <v>168</v>
      </c>
      <c r="B49" s="129" t="s">
        <v>46</v>
      </c>
      <c r="C49" s="126"/>
      <c r="D49" s="130"/>
    </row>
    <row r="50" s="101" customFormat="true" ht="30" customHeight="true" spans="1:4">
      <c r="A50" s="126">
        <v>10</v>
      </c>
      <c r="B50" s="127" t="s">
        <v>169</v>
      </c>
      <c r="C50" s="126">
        <f>C51+C52+C53+C54+C55</f>
        <v>12900</v>
      </c>
      <c r="D50" s="126">
        <f>D51+D52+D53+D54+D55</f>
        <v>450</v>
      </c>
    </row>
    <row r="51" s="101" customFormat="true" ht="30" customHeight="true" spans="1:4">
      <c r="A51" s="126" t="s">
        <v>170</v>
      </c>
      <c r="B51" s="129" t="s">
        <v>48</v>
      </c>
      <c r="C51" s="126">
        <v>3000</v>
      </c>
      <c r="D51" s="130"/>
    </row>
    <row r="52" s="101" customFormat="true" ht="30" customHeight="true" spans="1:4">
      <c r="A52" s="126" t="s">
        <v>171</v>
      </c>
      <c r="B52" s="129" t="s">
        <v>51</v>
      </c>
      <c r="C52" s="126">
        <v>800</v>
      </c>
      <c r="D52" s="130"/>
    </row>
    <row r="53" s="101" customFormat="true" ht="30" customHeight="true" spans="1:4">
      <c r="A53" s="126" t="s">
        <v>172</v>
      </c>
      <c r="B53" s="129" t="s">
        <v>49</v>
      </c>
      <c r="C53" s="126">
        <v>4500</v>
      </c>
      <c r="D53" s="126">
        <v>200</v>
      </c>
    </row>
    <row r="54" s="101" customFormat="true" ht="30" customHeight="true" spans="1:4">
      <c r="A54" s="126" t="s">
        <v>173</v>
      </c>
      <c r="B54" s="129" t="s">
        <v>50</v>
      </c>
      <c r="C54" s="126">
        <v>3000</v>
      </c>
      <c r="D54" s="130">
        <v>200</v>
      </c>
    </row>
    <row r="55" s="101" customFormat="true" ht="30" customHeight="true" spans="1:4">
      <c r="A55" s="126" t="s">
        <v>174</v>
      </c>
      <c r="B55" s="129" t="s">
        <v>52</v>
      </c>
      <c r="C55" s="126">
        <v>1600</v>
      </c>
      <c r="D55" s="126">
        <v>50</v>
      </c>
    </row>
    <row r="56" s="101" customFormat="true" ht="30" customHeight="true" spans="1:4">
      <c r="A56" s="126">
        <v>11</v>
      </c>
      <c r="B56" s="127" t="s">
        <v>53</v>
      </c>
      <c r="C56" s="126">
        <f>C57+C58+C59+C60+C61+C62+C63+C64</f>
        <v>8650</v>
      </c>
      <c r="D56" s="126">
        <f>D57+D58+D59+D60+D61+D62+D63+D64</f>
        <v>305</v>
      </c>
    </row>
    <row r="57" s="101" customFormat="true" ht="30" customHeight="true" spans="1:4">
      <c r="A57" s="126" t="s">
        <v>175</v>
      </c>
      <c r="B57" s="129" t="s">
        <v>176</v>
      </c>
      <c r="C57" s="126">
        <v>1700</v>
      </c>
      <c r="D57" s="130">
        <v>100</v>
      </c>
    </row>
    <row r="58" s="101" customFormat="true" ht="30" customHeight="true" spans="1:4">
      <c r="A58" s="126" t="s">
        <v>177</v>
      </c>
      <c r="B58" s="129" t="s">
        <v>61</v>
      </c>
      <c r="C58" s="126">
        <v>1650</v>
      </c>
      <c r="D58" s="126">
        <v>50</v>
      </c>
    </row>
    <row r="59" s="101" customFormat="true" ht="30" customHeight="true" spans="1:4">
      <c r="A59" s="126" t="s">
        <v>178</v>
      </c>
      <c r="B59" s="129" t="s">
        <v>55</v>
      </c>
      <c r="C59" s="132">
        <v>1250</v>
      </c>
      <c r="D59" s="132">
        <v>50</v>
      </c>
    </row>
    <row r="60" s="101" customFormat="true" ht="30" customHeight="true" spans="1:4">
      <c r="A60" s="126" t="s">
        <v>179</v>
      </c>
      <c r="B60" s="129" t="s">
        <v>56</v>
      </c>
      <c r="C60" s="126">
        <v>700</v>
      </c>
      <c r="D60" s="126">
        <v>30</v>
      </c>
    </row>
    <row r="61" s="101" customFormat="true" ht="30" customHeight="true" spans="1:4">
      <c r="A61" s="126" t="s">
        <v>180</v>
      </c>
      <c r="B61" s="129" t="s">
        <v>57</v>
      </c>
      <c r="C61" s="126">
        <v>1000</v>
      </c>
      <c r="D61" s="126">
        <v>30</v>
      </c>
    </row>
    <row r="62" s="101" customFormat="true" ht="30" customHeight="true" spans="1:4">
      <c r="A62" s="126" t="s">
        <v>181</v>
      </c>
      <c r="B62" s="129" t="s">
        <v>58</v>
      </c>
      <c r="C62" s="132">
        <v>1200</v>
      </c>
      <c r="D62" s="132">
        <v>30</v>
      </c>
    </row>
    <row r="63" s="101" customFormat="true" ht="30" customHeight="true" spans="1:4">
      <c r="A63" s="126" t="s">
        <v>182</v>
      </c>
      <c r="B63" s="129" t="s">
        <v>59</v>
      </c>
      <c r="C63" s="132">
        <v>700</v>
      </c>
      <c r="D63" s="132">
        <v>0</v>
      </c>
    </row>
    <row r="64" s="101" customFormat="true" ht="30" customHeight="true" spans="1:4">
      <c r="A64" s="126" t="s">
        <v>183</v>
      </c>
      <c r="B64" s="129" t="s">
        <v>60</v>
      </c>
      <c r="C64" s="126">
        <v>450</v>
      </c>
      <c r="D64" s="130">
        <v>15</v>
      </c>
    </row>
    <row r="65" s="101" customFormat="true" ht="30" customHeight="true" spans="1:4">
      <c r="A65" s="126">
        <v>12</v>
      </c>
      <c r="B65" s="127" t="s">
        <v>62</v>
      </c>
      <c r="C65" s="126">
        <v>260</v>
      </c>
      <c r="D65" s="126">
        <v>30</v>
      </c>
    </row>
  </sheetData>
  <mergeCells count="4">
    <mergeCell ref="B1:C1"/>
    <mergeCell ref="B2:D2"/>
    <mergeCell ref="C4:D4"/>
    <mergeCell ref="B4:B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B7" sqref="B7:I66"/>
    </sheetView>
  </sheetViews>
  <sheetFormatPr defaultColWidth="9" defaultRowHeight="14.25"/>
  <cols>
    <col min="1" max="1" width="15.7333333333333" style="101" customWidth="true"/>
    <col min="2" max="5" width="14.5833333333333" style="101" customWidth="true"/>
    <col min="6" max="8" width="10.5833333333333" style="101" customWidth="true" outlineLevel="1"/>
    <col min="9" max="9" width="14.5833333333333" style="101" customWidth="true"/>
    <col min="10" max="16384" width="9" style="101"/>
  </cols>
  <sheetData>
    <row r="1" s="98" customFormat="true" ht="18.75" customHeight="true" spans="1:8">
      <c r="A1" s="103"/>
      <c r="B1" s="103"/>
      <c r="C1" s="104"/>
      <c r="D1" s="104"/>
      <c r="E1" s="104"/>
      <c r="F1" s="104"/>
      <c r="G1" s="104"/>
      <c r="H1" s="104"/>
    </row>
    <row r="2" s="99" customFormat="true" ht="35" customHeight="true" spans="1:9">
      <c r="A2" s="105" t="s">
        <v>184</v>
      </c>
      <c r="B2" s="105"/>
      <c r="C2" s="105"/>
      <c r="D2" s="105"/>
      <c r="E2" s="105"/>
      <c r="F2" s="105"/>
      <c r="G2" s="105"/>
      <c r="H2" s="105"/>
      <c r="I2" s="105"/>
    </row>
    <row r="3" s="100" customFormat="true" ht="18.5" customHeight="true" spans="4:5">
      <c r="D3" s="106"/>
      <c r="E3" s="106"/>
    </row>
    <row r="4" s="101" customFormat="true" ht="30" customHeight="true" spans="1:9">
      <c r="A4" s="107" t="s">
        <v>88</v>
      </c>
      <c r="B4" s="108" t="s">
        <v>185</v>
      </c>
      <c r="C4" s="108" t="s">
        <v>186</v>
      </c>
      <c r="D4" s="107"/>
      <c r="E4" s="107"/>
      <c r="F4" s="107"/>
      <c r="G4" s="107"/>
      <c r="H4" s="107"/>
      <c r="I4" s="108" t="s">
        <v>187</v>
      </c>
    </row>
    <row r="5" s="101" customFormat="true" ht="30" customHeight="true" spans="1:9">
      <c r="A5" s="107"/>
      <c r="B5" s="109"/>
      <c r="C5" s="110"/>
      <c r="D5" s="108" t="s">
        <v>188</v>
      </c>
      <c r="E5" s="108" t="s">
        <v>189</v>
      </c>
      <c r="F5" s="107"/>
      <c r="G5" s="107"/>
      <c r="H5" s="107"/>
      <c r="I5" s="109"/>
    </row>
    <row r="6" s="101" customFormat="true" ht="56" customHeight="true" spans="1:9">
      <c r="A6" s="107"/>
      <c r="B6" s="110"/>
      <c r="C6" s="107"/>
      <c r="D6" s="110"/>
      <c r="E6" s="110"/>
      <c r="F6" s="114" t="s">
        <v>190</v>
      </c>
      <c r="G6" s="114" t="s">
        <v>191</v>
      </c>
      <c r="H6" s="114" t="s">
        <v>192</v>
      </c>
      <c r="I6" s="110"/>
    </row>
    <row r="7" s="102" customFormat="true" ht="30" customHeight="true" spans="1:9">
      <c r="A7" s="107" t="str">
        <f>[1]附件2城市棚户区!B8</f>
        <v>全省合计</v>
      </c>
      <c r="B7" s="107">
        <v>22191</v>
      </c>
      <c r="C7" s="107">
        <v>19939</v>
      </c>
      <c r="D7" s="107">
        <v>10599</v>
      </c>
      <c r="E7" s="107">
        <v>4252</v>
      </c>
      <c r="F7" s="107">
        <v>1131</v>
      </c>
      <c r="G7" s="107">
        <v>2898</v>
      </c>
      <c r="H7" s="107">
        <v>223</v>
      </c>
      <c r="I7" s="115">
        <v>2252</v>
      </c>
    </row>
    <row r="8" s="102" customFormat="true" ht="30" customHeight="true" spans="1:9">
      <c r="A8" s="111" t="str">
        <f>[1]附件2城市棚户区!B9</f>
        <v>长春地区</v>
      </c>
      <c r="B8" s="107">
        <v>6683</v>
      </c>
      <c r="C8" s="107">
        <v>6683</v>
      </c>
      <c r="D8" s="107">
        <v>300</v>
      </c>
      <c r="E8" s="107">
        <v>1295</v>
      </c>
      <c r="F8" s="107">
        <v>0</v>
      </c>
      <c r="G8" s="107">
        <v>1295</v>
      </c>
      <c r="H8" s="107">
        <v>0</v>
      </c>
      <c r="I8" s="115">
        <v>0</v>
      </c>
    </row>
    <row r="9" s="98" customFormat="true" ht="30" customHeight="true" spans="1:9">
      <c r="A9" s="112" t="str">
        <f>[1]附件2城市棚户区!B10</f>
        <v>长春市</v>
      </c>
      <c r="B9" s="113">
        <v>5088</v>
      </c>
      <c r="C9" s="113">
        <v>5088</v>
      </c>
      <c r="D9" s="113"/>
      <c r="E9" s="113"/>
      <c r="F9" s="113">
        <v>0</v>
      </c>
      <c r="G9" s="113">
        <v>0</v>
      </c>
      <c r="H9" s="113">
        <v>0</v>
      </c>
      <c r="I9" s="116">
        <v>0</v>
      </c>
    </row>
    <row r="10" s="98" customFormat="true" ht="30" customHeight="true" spans="1:9">
      <c r="A10" s="112" t="str">
        <f>[1]附件2城市棚户区!B11</f>
        <v>九台区</v>
      </c>
      <c r="B10" s="113">
        <v>0</v>
      </c>
      <c r="C10" s="113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6">
        <v>0</v>
      </c>
    </row>
    <row r="11" s="98" customFormat="true" ht="30" customHeight="true" spans="1:9">
      <c r="A11" s="112" t="str">
        <f>[1]附件2城市棚户区!B12</f>
        <v>榆树市</v>
      </c>
      <c r="B11" s="113">
        <v>1095</v>
      </c>
      <c r="C11" s="113">
        <v>1095</v>
      </c>
      <c r="D11" s="113">
        <v>0</v>
      </c>
      <c r="E11" s="113">
        <v>1095</v>
      </c>
      <c r="F11" s="113">
        <v>0</v>
      </c>
      <c r="G11" s="113">
        <v>1095</v>
      </c>
      <c r="H11" s="113">
        <v>0</v>
      </c>
      <c r="I11" s="116">
        <v>0</v>
      </c>
    </row>
    <row r="12" s="98" customFormat="true" ht="30" customHeight="true" spans="1:9">
      <c r="A12" s="112" t="str">
        <f>[1]附件2城市棚户区!B16</f>
        <v>德惠市</v>
      </c>
      <c r="B12" s="113">
        <v>500</v>
      </c>
      <c r="C12" s="113">
        <v>500</v>
      </c>
      <c r="D12" s="113">
        <v>300</v>
      </c>
      <c r="E12" s="113">
        <v>200</v>
      </c>
      <c r="F12" s="113">
        <v>0</v>
      </c>
      <c r="G12" s="113">
        <v>200</v>
      </c>
      <c r="H12" s="113">
        <v>0</v>
      </c>
      <c r="I12" s="116">
        <v>0</v>
      </c>
    </row>
    <row r="13" s="98" customFormat="true" ht="30" customHeight="true" spans="1:9">
      <c r="A13" s="112" t="str">
        <f>[1]附件2城市棚户区!B21</f>
        <v>农安县</v>
      </c>
      <c r="B13" s="113">
        <v>0</v>
      </c>
      <c r="C13" s="113">
        <v>0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  <c r="I13" s="116">
        <v>0</v>
      </c>
    </row>
    <row r="14" s="102" customFormat="true" ht="30" customHeight="true" spans="1:9">
      <c r="A14" s="111" t="str">
        <f>[1]附件2城市棚户区!B22</f>
        <v>吉林地区</v>
      </c>
      <c r="B14" s="107">
        <v>1929</v>
      </c>
      <c r="C14" s="107">
        <v>1929</v>
      </c>
      <c r="D14" s="107">
        <v>0</v>
      </c>
      <c r="E14" s="107">
        <v>1929</v>
      </c>
      <c r="F14" s="107">
        <v>411</v>
      </c>
      <c r="G14" s="107">
        <v>1317</v>
      </c>
      <c r="H14" s="107">
        <v>201</v>
      </c>
      <c r="I14" s="115">
        <v>0</v>
      </c>
    </row>
    <row r="15" s="98" customFormat="true" ht="30" customHeight="true" spans="1:9">
      <c r="A15" s="112" t="str">
        <f>[1]附件2城市棚户区!B23</f>
        <v>吉林市</v>
      </c>
      <c r="B15" s="113">
        <v>0</v>
      </c>
      <c r="C15" s="113">
        <v>0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6">
        <v>0</v>
      </c>
    </row>
    <row r="16" s="98" customFormat="true" ht="30" customHeight="true" spans="1:9">
      <c r="A16" s="112" t="str">
        <f>[1]附件2城市棚户区!B24</f>
        <v>永吉县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116">
        <v>0</v>
      </c>
    </row>
    <row r="17" s="98" customFormat="true" ht="30" customHeight="true" spans="1:9">
      <c r="A17" s="112" t="str">
        <f>[1]附件2城市棚户区!B25</f>
        <v>舒兰市</v>
      </c>
      <c r="B17" s="113">
        <v>411</v>
      </c>
      <c r="C17" s="113">
        <v>411</v>
      </c>
      <c r="D17" s="113">
        <v>0</v>
      </c>
      <c r="E17" s="113">
        <v>411</v>
      </c>
      <c r="F17" s="113">
        <v>411</v>
      </c>
      <c r="G17" s="113">
        <v>0</v>
      </c>
      <c r="H17" s="113">
        <v>0</v>
      </c>
      <c r="I17" s="116">
        <v>0</v>
      </c>
    </row>
    <row r="18" s="98" customFormat="true" ht="30" customHeight="true" spans="1:9">
      <c r="A18" s="112" t="str">
        <f>[1]附件2城市棚户区!B27</f>
        <v>磐石市</v>
      </c>
      <c r="B18" s="113">
        <v>0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6">
        <v>0</v>
      </c>
    </row>
    <row r="19" s="98" customFormat="true" ht="30" customHeight="true" spans="1:9">
      <c r="A19" s="112" t="str">
        <f>[1]附件2城市棚户区!B28</f>
        <v>蛟河市</v>
      </c>
      <c r="B19" s="113">
        <v>1446</v>
      </c>
      <c r="C19" s="113">
        <v>1446</v>
      </c>
      <c r="D19" s="113">
        <v>0</v>
      </c>
      <c r="E19" s="113">
        <v>1446</v>
      </c>
      <c r="F19" s="113">
        <v>0</v>
      </c>
      <c r="G19" s="113">
        <v>1245</v>
      </c>
      <c r="H19" s="113">
        <v>201</v>
      </c>
      <c r="I19" s="116">
        <v>0</v>
      </c>
    </row>
    <row r="20" s="98" customFormat="true" ht="30" customHeight="true" spans="1:9">
      <c r="A20" s="112" t="str">
        <f>[1]附件2城市棚户区!B31</f>
        <v>桦甸市</v>
      </c>
      <c r="B20" s="113">
        <v>72</v>
      </c>
      <c r="C20" s="113">
        <v>72</v>
      </c>
      <c r="D20" s="113">
        <v>0</v>
      </c>
      <c r="E20" s="113">
        <v>72</v>
      </c>
      <c r="F20" s="113">
        <v>0</v>
      </c>
      <c r="G20" s="113">
        <v>72</v>
      </c>
      <c r="H20" s="113">
        <v>0</v>
      </c>
      <c r="I20" s="116">
        <v>0</v>
      </c>
    </row>
    <row r="21" s="102" customFormat="true" ht="30" customHeight="true" spans="1:9">
      <c r="A21" s="111" t="str">
        <f>[1]附件2城市棚户区!B33</f>
        <v>四平地区</v>
      </c>
      <c r="B21" s="107">
        <v>0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15">
        <v>0</v>
      </c>
    </row>
    <row r="22" s="98" customFormat="true" ht="30" customHeight="true" spans="1:9">
      <c r="A22" s="112" t="str">
        <f>[1]附件2城市棚户区!B34</f>
        <v>四平市</v>
      </c>
      <c r="B22" s="113">
        <v>0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6">
        <v>0</v>
      </c>
    </row>
    <row r="23" s="98" customFormat="true" ht="30" customHeight="true" spans="1:9">
      <c r="A23" s="112" t="str">
        <f>[1]附件2城市棚户区!B35</f>
        <v>伊通县</v>
      </c>
      <c r="B23" s="113">
        <v>0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16">
        <v>0</v>
      </c>
    </row>
    <row r="24" s="98" customFormat="true" ht="30" customHeight="true" spans="1:9">
      <c r="A24" s="112" t="str">
        <f>[1]附件2城市棚户区!B36</f>
        <v>梨树县</v>
      </c>
      <c r="B24" s="113">
        <v>0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6">
        <v>0</v>
      </c>
    </row>
    <row r="25" s="98" customFormat="true" ht="30" customHeight="true" spans="1:9">
      <c r="A25" s="112" t="str">
        <f>[1]附件2城市棚户区!B37</f>
        <v>双辽市</v>
      </c>
      <c r="B25" s="113">
        <v>0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6">
        <v>0</v>
      </c>
    </row>
    <row r="26" s="102" customFormat="true" ht="30" customHeight="true" spans="1:9">
      <c r="A26" s="111" t="str">
        <f>[1]附件2城市棚户区!B38</f>
        <v>公主岭市</v>
      </c>
      <c r="B26" s="107">
        <v>1456</v>
      </c>
      <c r="C26" s="107">
        <v>1456</v>
      </c>
      <c r="D26" s="107">
        <v>1456</v>
      </c>
      <c r="E26" s="107">
        <v>0</v>
      </c>
      <c r="F26" s="107">
        <v>0</v>
      </c>
      <c r="G26" s="107">
        <v>0</v>
      </c>
      <c r="H26" s="107">
        <v>0</v>
      </c>
      <c r="I26" s="115">
        <v>0</v>
      </c>
    </row>
    <row r="27" s="102" customFormat="true" ht="30" customHeight="true" spans="1:9">
      <c r="A27" s="111" t="str">
        <f>[1]附件2城市棚户区!B42</f>
        <v>辽源地区</v>
      </c>
      <c r="B27" s="107">
        <v>70</v>
      </c>
      <c r="C27" s="107">
        <v>70</v>
      </c>
      <c r="D27" s="107">
        <v>70</v>
      </c>
      <c r="E27" s="107">
        <v>0</v>
      </c>
      <c r="F27" s="107">
        <v>0</v>
      </c>
      <c r="G27" s="107">
        <v>0</v>
      </c>
      <c r="H27" s="107">
        <v>0</v>
      </c>
      <c r="I27" s="115">
        <v>0</v>
      </c>
    </row>
    <row r="28" s="98" customFormat="true" ht="30" customHeight="true" spans="1:9">
      <c r="A28" s="112" t="str">
        <f>[1]附件2城市棚户区!B43</f>
        <v>辽源市</v>
      </c>
      <c r="B28" s="113">
        <v>0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6">
        <v>0</v>
      </c>
    </row>
    <row r="29" s="98" customFormat="true" ht="30" customHeight="true" spans="1:9">
      <c r="A29" s="112" t="str">
        <f>[1]附件2城市棚户区!B44</f>
        <v>东丰县</v>
      </c>
      <c r="B29" s="113">
        <v>70</v>
      </c>
      <c r="C29" s="113">
        <v>70</v>
      </c>
      <c r="D29" s="113">
        <v>70</v>
      </c>
      <c r="E29" s="113">
        <v>0</v>
      </c>
      <c r="F29" s="113">
        <v>0</v>
      </c>
      <c r="G29" s="113">
        <v>0</v>
      </c>
      <c r="H29" s="113">
        <v>0</v>
      </c>
      <c r="I29" s="116">
        <v>0</v>
      </c>
    </row>
    <row r="30" s="98" customFormat="true" ht="30" customHeight="true" spans="1:9">
      <c r="A30" s="112" t="str">
        <f>[1]附件2城市棚户区!B46</f>
        <v>东辽县</v>
      </c>
      <c r="B30" s="113">
        <v>0</v>
      </c>
      <c r="C30" s="113">
        <v>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6">
        <v>0</v>
      </c>
    </row>
    <row r="31" s="102" customFormat="true" ht="30" customHeight="true" spans="1:9">
      <c r="A31" s="111" t="str">
        <f>[1]附件2城市棚户区!B47</f>
        <v>通化地区</v>
      </c>
      <c r="B31" s="107">
        <v>376</v>
      </c>
      <c r="C31" s="107">
        <v>376</v>
      </c>
      <c r="D31" s="107">
        <v>376</v>
      </c>
      <c r="E31" s="107">
        <v>0</v>
      </c>
      <c r="F31" s="107">
        <v>0</v>
      </c>
      <c r="G31" s="107">
        <v>0</v>
      </c>
      <c r="H31" s="107">
        <v>0</v>
      </c>
      <c r="I31" s="115">
        <v>0</v>
      </c>
    </row>
    <row r="32" s="98" customFormat="true" ht="30" customHeight="true" spans="1:9">
      <c r="A32" s="112" t="str">
        <f>[1]附件2城市棚户区!B48</f>
        <v>通化市</v>
      </c>
      <c r="B32" s="113">
        <v>0</v>
      </c>
      <c r="C32" s="113">
        <v>0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116">
        <v>0</v>
      </c>
    </row>
    <row r="33" s="98" customFormat="true" ht="30" customHeight="true" spans="1:9">
      <c r="A33" s="112" t="str">
        <f>[1]附件2城市棚户区!B49</f>
        <v>柳河县</v>
      </c>
      <c r="B33" s="113">
        <v>0</v>
      </c>
      <c r="C33" s="113">
        <v>0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6">
        <v>0</v>
      </c>
    </row>
    <row r="34" s="98" customFormat="true" ht="30" customHeight="true" spans="1:9">
      <c r="A34" s="112" t="str">
        <f>[1]附件2城市棚户区!B50</f>
        <v>辉南县</v>
      </c>
      <c r="B34" s="113">
        <v>0</v>
      </c>
      <c r="C34" s="113">
        <v>0</v>
      </c>
      <c r="D34" s="113">
        <v>0</v>
      </c>
      <c r="E34" s="113">
        <v>0</v>
      </c>
      <c r="F34" s="113">
        <v>0</v>
      </c>
      <c r="G34" s="113">
        <v>0</v>
      </c>
      <c r="H34" s="113">
        <v>0</v>
      </c>
      <c r="I34" s="116">
        <v>0</v>
      </c>
    </row>
    <row r="35" s="98" customFormat="true" ht="30" customHeight="true" spans="1:9">
      <c r="A35" s="112" t="str">
        <f>[1]附件2城市棚户区!B51</f>
        <v>通化县</v>
      </c>
      <c r="B35" s="113">
        <v>337</v>
      </c>
      <c r="C35" s="113">
        <v>337</v>
      </c>
      <c r="D35" s="113">
        <v>337</v>
      </c>
      <c r="E35" s="113">
        <v>0</v>
      </c>
      <c r="F35" s="113">
        <v>0</v>
      </c>
      <c r="G35" s="113">
        <v>0</v>
      </c>
      <c r="H35" s="113">
        <v>0</v>
      </c>
      <c r="I35" s="116">
        <v>0</v>
      </c>
    </row>
    <row r="36" s="98" customFormat="true" ht="30" customHeight="true" spans="1:9">
      <c r="A36" s="112" t="str">
        <f>[1]附件2城市棚户区!B53</f>
        <v>集安市</v>
      </c>
      <c r="B36" s="113">
        <v>39</v>
      </c>
      <c r="C36" s="113">
        <v>39</v>
      </c>
      <c r="D36" s="113">
        <v>39</v>
      </c>
      <c r="E36" s="113">
        <v>0</v>
      </c>
      <c r="F36" s="113">
        <v>0</v>
      </c>
      <c r="G36" s="113">
        <v>0</v>
      </c>
      <c r="H36" s="113">
        <v>0</v>
      </c>
      <c r="I36" s="116">
        <v>0</v>
      </c>
    </row>
    <row r="37" s="102" customFormat="true" ht="30" customHeight="true" spans="1:9">
      <c r="A37" s="111" t="str">
        <f>[1]附件2城市棚户区!B55</f>
        <v>梅河口市</v>
      </c>
      <c r="B37" s="107">
        <v>2085</v>
      </c>
      <c r="C37" s="107">
        <v>85</v>
      </c>
      <c r="D37" s="107">
        <v>0</v>
      </c>
      <c r="E37" s="107">
        <v>85</v>
      </c>
      <c r="F37" s="107">
        <v>68</v>
      </c>
      <c r="G37" s="107">
        <v>17</v>
      </c>
      <c r="H37" s="107">
        <v>0</v>
      </c>
      <c r="I37" s="115">
        <v>2000</v>
      </c>
    </row>
    <row r="38" s="102" customFormat="true" ht="30" customHeight="true" spans="1:9">
      <c r="A38" s="111" t="str">
        <f>[1]附件2城市棚户区!B60</f>
        <v>白山地区</v>
      </c>
      <c r="B38" s="107">
        <v>1703</v>
      </c>
      <c r="C38" s="107">
        <v>1703</v>
      </c>
      <c r="D38" s="107">
        <v>1473</v>
      </c>
      <c r="E38" s="107">
        <v>230</v>
      </c>
      <c r="F38" s="107">
        <v>59</v>
      </c>
      <c r="G38" s="107">
        <v>156</v>
      </c>
      <c r="H38" s="107">
        <v>15</v>
      </c>
      <c r="I38" s="115">
        <v>0</v>
      </c>
    </row>
    <row r="39" s="98" customFormat="true" ht="30" customHeight="true" spans="1:9">
      <c r="A39" s="112" t="str">
        <f>[1]附件2城市棚户区!B61</f>
        <v>白山市</v>
      </c>
      <c r="B39" s="113">
        <v>100</v>
      </c>
      <c r="C39" s="113">
        <v>100</v>
      </c>
      <c r="D39" s="113">
        <v>0</v>
      </c>
      <c r="E39" s="113">
        <v>100</v>
      </c>
      <c r="F39" s="113">
        <v>0</v>
      </c>
      <c r="G39" s="113">
        <v>100</v>
      </c>
      <c r="H39" s="113">
        <v>0</v>
      </c>
      <c r="I39" s="116">
        <v>0</v>
      </c>
    </row>
    <row r="40" s="98" customFormat="true" ht="30" customHeight="true" spans="1:9">
      <c r="A40" s="112" t="str">
        <f>[1]附件2城市棚户区!B63</f>
        <v>靖宇县</v>
      </c>
      <c r="B40" s="113">
        <v>0</v>
      </c>
      <c r="C40" s="113">
        <v>0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116">
        <v>0</v>
      </c>
    </row>
    <row r="41" s="98" customFormat="true" ht="30" customHeight="true" spans="1:9">
      <c r="A41" s="112" t="str">
        <f>[1]附件2城市棚户区!B64</f>
        <v>长白县</v>
      </c>
      <c r="B41" s="113">
        <v>80</v>
      </c>
      <c r="C41" s="113">
        <v>80</v>
      </c>
      <c r="D41" s="113">
        <v>0</v>
      </c>
      <c r="E41" s="113">
        <v>80</v>
      </c>
      <c r="F41" s="113">
        <v>34</v>
      </c>
      <c r="G41" s="113">
        <v>46</v>
      </c>
      <c r="H41" s="113">
        <v>0</v>
      </c>
      <c r="I41" s="116">
        <v>0</v>
      </c>
    </row>
    <row r="42" s="98" customFormat="true" ht="30" customHeight="true" spans="1:9">
      <c r="A42" s="112" t="str">
        <f>[1]附件2城市棚户区!B69</f>
        <v>抚松县</v>
      </c>
      <c r="B42" s="113">
        <v>1473</v>
      </c>
      <c r="C42" s="113">
        <v>1473</v>
      </c>
      <c r="D42" s="113">
        <v>1473</v>
      </c>
      <c r="E42" s="113">
        <v>0</v>
      </c>
      <c r="F42" s="113">
        <v>0</v>
      </c>
      <c r="G42" s="113">
        <v>0</v>
      </c>
      <c r="H42" s="113">
        <v>0</v>
      </c>
      <c r="I42" s="116">
        <v>0</v>
      </c>
    </row>
    <row r="43" s="98" customFormat="true" ht="30" customHeight="true" spans="1:9">
      <c r="A43" s="112" t="str">
        <f>[1]附件2城市棚户区!B83</f>
        <v>临江市</v>
      </c>
      <c r="B43" s="113">
        <v>0</v>
      </c>
      <c r="C43" s="113">
        <v>0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6">
        <v>0</v>
      </c>
    </row>
    <row r="44" s="98" customFormat="true" ht="30" customHeight="true" spans="1:9">
      <c r="A44" s="112" t="str">
        <f>[1]附件2城市棚户区!B84</f>
        <v>江源区</v>
      </c>
      <c r="B44" s="113">
        <v>50</v>
      </c>
      <c r="C44" s="113">
        <v>50</v>
      </c>
      <c r="D44" s="113">
        <v>0</v>
      </c>
      <c r="E44" s="113">
        <v>50</v>
      </c>
      <c r="F44" s="113">
        <v>25</v>
      </c>
      <c r="G44" s="113">
        <v>10</v>
      </c>
      <c r="H44" s="113">
        <v>15</v>
      </c>
      <c r="I44" s="116">
        <v>0</v>
      </c>
    </row>
    <row r="45" s="102" customFormat="true" ht="30" customHeight="true" spans="1:9">
      <c r="A45" s="111" t="str">
        <f>[1]附件2城市棚户区!B86</f>
        <v>松原地区</v>
      </c>
      <c r="B45" s="107">
        <v>5018</v>
      </c>
      <c r="C45" s="107">
        <v>5018</v>
      </c>
      <c r="D45" s="107">
        <v>5018</v>
      </c>
      <c r="E45" s="107">
        <v>0</v>
      </c>
      <c r="F45" s="107">
        <v>0</v>
      </c>
      <c r="G45" s="107">
        <v>0</v>
      </c>
      <c r="H45" s="107">
        <v>0</v>
      </c>
      <c r="I45" s="115">
        <v>0</v>
      </c>
    </row>
    <row r="46" s="98" customFormat="true" ht="30" customHeight="true" spans="1:9">
      <c r="A46" s="112" t="str">
        <f>[1]附件2城市棚户区!B87</f>
        <v>松原市</v>
      </c>
      <c r="B46" s="113">
        <v>5018</v>
      </c>
      <c r="C46" s="113">
        <v>5018</v>
      </c>
      <c r="D46" s="113">
        <v>5018</v>
      </c>
      <c r="E46" s="113">
        <v>0</v>
      </c>
      <c r="F46" s="113">
        <v>0</v>
      </c>
      <c r="G46" s="113">
        <v>0</v>
      </c>
      <c r="H46" s="113">
        <v>0</v>
      </c>
      <c r="I46" s="116">
        <v>0</v>
      </c>
    </row>
    <row r="47" s="98" customFormat="true" ht="30" customHeight="true" spans="1:9">
      <c r="A47" s="112" t="str">
        <f>[1]附件2城市棚户区!B94</f>
        <v>前郭县</v>
      </c>
      <c r="B47" s="113">
        <v>0</v>
      </c>
      <c r="C47" s="113">
        <v>0</v>
      </c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6">
        <v>0</v>
      </c>
    </row>
    <row r="48" s="98" customFormat="true" ht="30" customHeight="true" spans="1:9">
      <c r="A48" s="112" t="str">
        <f>[1]附件2城市棚户区!B95</f>
        <v>扶余市</v>
      </c>
      <c r="B48" s="113">
        <v>0</v>
      </c>
      <c r="C48" s="113">
        <v>0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6">
        <v>0</v>
      </c>
    </row>
    <row r="49" s="98" customFormat="true" ht="30" customHeight="true" spans="1:9">
      <c r="A49" s="112" t="str">
        <f>[1]附件2城市棚户区!B96</f>
        <v>长岭县</v>
      </c>
      <c r="B49" s="113">
        <v>0</v>
      </c>
      <c r="C49" s="113">
        <v>0</v>
      </c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6">
        <v>0</v>
      </c>
    </row>
    <row r="50" s="98" customFormat="true" ht="30" customHeight="true" spans="1:9">
      <c r="A50" s="112" t="str">
        <f>[1]附件2城市棚户区!B97</f>
        <v>乾安县</v>
      </c>
      <c r="B50" s="113">
        <v>0</v>
      </c>
      <c r="C50" s="113">
        <v>0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6">
        <v>0</v>
      </c>
    </row>
    <row r="51" s="102" customFormat="true" ht="30" customHeight="true" spans="1:9">
      <c r="A51" s="111" t="str">
        <f>[1]附件2城市棚户区!B98</f>
        <v>白城地区</v>
      </c>
      <c r="B51" s="107">
        <v>1157</v>
      </c>
      <c r="C51" s="107">
        <v>1157</v>
      </c>
      <c r="D51" s="107">
        <v>1037</v>
      </c>
      <c r="E51" s="107">
        <v>120</v>
      </c>
      <c r="F51" s="107">
        <v>120</v>
      </c>
      <c r="G51" s="107">
        <v>0</v>
      </c>
      <c r="H51" s="107">
        <v>0</v>
      </c>
      <c r="I51" s="115">
        <v>0</v>
      </c>
    </row>
    <row r="52" s="98" customFormat="true" ht="30" customHeight="true" spans="1:9">
      <c r="A52" s="112" t="str">
        <f>[1]附件2城市棚户区!B99</f>
        <v>白城市</v>
      </c>
      <c r="B52" s="113">
        <v>0</v>
      </c>
      <c r="C52" s="113">
        <v>0</v>
      </c>
      <c r="D52" s="113">
        <v>0</v>
      </c>
      <c r="E52" s="113">
        <v>0</v>
      </c>
      <c r="F52" s="113">
        <v>0</v>
      </c>
      <c r="G52" s="113">
        <v>0</v>
      </c>
      <c r="H52" s="113">
        <v>0</v>
      </c>
      <c r="I52" s="116">
        <v>0</v>
      </c>
    </row>
    <row r="53" s="98" customFormat="true" ht="30" customHeight="true" spans="1:9">
      <c r="A53" s="112" t="str">
        <f>[1]附件2城市棚户区!B100</f>
        <v>镇赉县</v>
      </c>
      <c r="B53" s="113">
        <v>0</v>
      </c>
      <c r="C53" s="113">
        <v>0</v>
      </c>
      <c r="D53" s="113">
        <v>0</v>
      </c>
      <c r="E53" s="113">
        <v>0</v>
      </c>
      <c r="F53" s="113">
        <v>0</v>
      </c>
      <c r="G53" s="113">
        <v>0</v>
      </c>
      <c r="H53" s="113">
        <v>0</v>
      </c>
      <c r="I53" s="116">
        <v>0</v>
      </c>
    </row>
    <row r="54" s="98" customFormat="true" ht="30" customHeight="true" spans="1:9">
      <c r="A54" s="112" t="str">
        <f>[1]附件2城市棚户区!B101</f>
        <v>洮南市</v>
      </c>
      <c r="B54" s="113">
        <v>84</v>
      </c>
      <c r="C54" s="113">
        <v>84</v>
      </c>
      <c r="D54" s="113">
        <v>84</v>
      </c>
      <c r="E54" s="113">
        <v>0</v>
      </c>
      <c r="F54" s="113">
        <v>0</v>
      </c>
      <c r="G54" s="113">
        <v>0</v>
      </c>
      <c r="H54" s="113">
        <v>0</v>
      </c>
      <c r="I54" s="116">
        <v>0</v>
      </c>
    </row>
    <row r="55" s="98" customFormat="true" ht="30" customHeight="true" spans="1:9">
      <c r="A55" s="112" t="str">
        <f>[1]附件2城市棚户区!B103</f>
        <v>大安市</v>
      </c>
      <c r="B55" s="113">
        <v>120</v>
      </c>
      <c r="C55" s="113">
        <v>120</v>
      </c>
      <c r="D55" s="113">
        <v>0</v>
      </c>
      <c r="E55" s="113">
        <v>120</v>
      </c>
      <c r="F55" s="113">
        <v>120</v>
      </c>
      <c r="G55" s="113">
        <v>0</v>
      </c>
      <c r="H55" s="113">
        <v>0</v>
      </c>
      <c r="I55" s="116">
        <v>0</v>
      </c>
    </row>
    <row r="56" s="98" customFormat="true" ht="30" customHeight="true" spans="1:9">
      <c r="A56" s="112" t="str">
        <f>[1]附件2城市棚户区!B105</f>
        <v>通榆县</v>
      </c>
      <c r="B56" s="113">
        <v>953</v>
      </c>
      <c r="C56" s="113">
        <v>953</v>
      </c>
      <c r="D56" s="113">
        <v>953</v>
      </c>
      <c r="E56" s="113">
        <v>0</v>
      </c>
      <c r="F56" s="113">
        <v>0</v>
      </c>
      <c r="G56" s="113">
        <v>0</v>
      </c>
      <c r="H56" s="113">
        <v>0</v>
      </c>
      <c r="I56" s="116">
        <v>0</v>
      </c>
    </row>
    <row r="57" s="102" customFormat="true" ht="30" customHeight="true" spans="1:9">
      <c r="A57" s="111" t="str">
        <f>[1]附件2城市棚户区!B110</f>
        <v>延边州</v>
      </c>
      <c r="B57" s="107">
        <v>1296</v>
      </c>
      <c r="C57" s="107">
        <v>1044</v>
      </c>
      <c r="D57" s="107">
        <v>486</v>
      </c>
      <c r="E57" s="107">
        <v>558</v>
      </c>
      <c r="F57" s="107">
        <v>438</v>
      </c>
      <c r="G57" s="107">
        <v>113</v>
      </c>
      <c r="H57" s="107">
        <v>7</v>
      </c>
      <c r="I57" s="115">
        <v>252</v>
      </c>
    </row>
    <row r="58" s="98" customFormat="true" ht="30" customHeight="true" spans="1:9">
      <c r="A58" s="112" t="str">
        <f>[1]附件2城市棚户区!B111</f>
        <v>延吉市</v>
      </c>
      <c r="B58" s="113">
        <v>440</v>
      </c>
      <c r="C58" s="113">
        <v>440</v>
      </c>
      <c r="D58" s="113">
        <v>400</v>
      </c>
      <c r="E58" s="113">
        <v>40</v>
      </c>
      <c r="F58" s="113">
        <v>40</v>
      </c>
      <c r="G58" s="113">
        <v>0</v>
      </c>
      <c r="H58" s="113">
        <v>0</v>
      </c>
      <c r="I58" s="116">
        <v>0</v>
      </c>
    </row>
    <row r="59" s="98" customFormat="true" ht="30" customHeight="true" spans="1:9">
      <c r="A59" s="112" t="str">
        <f>[1]附件2城市棚户区!B113</f>
        <v>敦化市</v>
      </c>
      <c r="B59" s="113">
        <v>274</v>
      </c>
      <c r="C59" s="113">
        <v>274</v>
      </c>
      <c r="D59" s="113">
        <v>0</v>
      </c>
      <c r="E59" s="113">
        <v>274</v>
      </c>
      <c r="F59" s="113">
        <v>274</v>
      </c>
      <c r="G59" s="113">
        <v>0</v>
      </c>
      <c r="H59" s="113">
        <v>0</v>
      </c>
      <c r="I59" s="116">
        <v>0</v>
      </c>
    </row>
    <row r="60" s="98" customFormat="true" ht="30" customHeight="true" spans="1:9">
      <c r="A60" s="112" t="str">
        <f>[1]附件2城市棚户区!B117</f>
        <v>图们市</v>
      </c>
      <c r="B60" s="113">
        <v>0</v>
      </c>
      <c r="C60" s="113">
        <v>0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6">
        <v>0</v>
      </c>
    </row>
    <row r="61" s="98" customFormat="true" ht="30" customHeight="true" spans="1:9">
      <c r="A61" s="112" t="str">
        <f>[1]附件2城市棚户区!B118</f>
        <v>龙井市</v>
      </c>
      <c r="B61" s="113">
        <v>252</v>
      </c>
      <c r="C61" s="113">
        <v>0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16">
        <v>252</v>
      </c>
    </row>
    <row r="62" s="98" customFormat="true" ht="30" customHeight="true" spans="1:9">
      <c r="A62" s="112" t="str">
        <f>[1]附件2城市棚户区!B119</f>
        <v>和龙市</v>
      </c>
      <c r="B62" s="113">
        <v>280</v>
      </c>
      <c r="C62" s="113">
        <v>280</v>
      </c>
      <c r="D62" s="113">
        <v>86</v>
      </c>
      <c r="E62" s="113">
        <v>194</v>
      </c>
      <c r="F62" s="113">
        <v>124</v>
      </c>
      <c r="G62" s="113">
        <v>70</v>
      </c>
      <c r="H62" s="113">
        <v>0</v>
      </c>
      <c r="I62" s="116">
        <v>0</v>
      </c>
    </row>
    <row r="63" s="98" customFormat="true" ht="30" customHeight="true" spans="1:9">
      <c r="A63" s="112" t="str">
        <f>[1]附件2城市棚户区!B126</f>
        <v>汪清县</v>
      </c>
      <c r="B63" s="113">
        <v>0</v>
      </c>
      <c r="C63" s="113">
        <v>0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16">
        <v>0</v>
      </c>
    </row>
    <row r="64" s="98" customFormat="true" ht="30" customHeight="true" spans="1:9">
      <c r="A64" s="112" t="str">
        <f>[1]附件2城市棚户区!B127</f>
        <v>安图县</v>
      </c>
      <c r="B64" s="113">
        <v>50</v>
      </c>
      <c r="C64" s="113">
        <v>50</v>
      </c>
      <c r="D64" s="113">
        <v>0</v>
      </c>
      <c r="E64" s="113">
        <v>50</v>
      </c>
      <c r="F64" s="113">
        <v>0</v>
      </c>
      <c r="G64" s="113">
        <v>43</v>
      </c>
      <c r="H64" s="113">
        <v>7</v>
      </c>
      <c r="I64" s="116">
        <v>0</v>
      </c>
    </row>
    <row r="65" s="98" customFormat="true" ht="30" customHeight="true" spans="1:9">
      <c r="A65" s="112" t="str">
        <f>[1]附件2城市棚户区!B130</f>
        <v>珲春市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6">
        <v>0</v>
      </c>
    </row>
    <row r="66" s="102" customFormat="true" ht="30" customHeight="true" spans="1:9">
      <c r="A66" s="111" t="str">
        <f>[1]附件2城市棚户区!B131</f>
        <v>长白山管委会</v>
      </c>
      <c r="B66" s="107">
        <v>418</v>
      </c>
      <c r="C66" s="107">
        <v>418</v>
      </c>
      <c r="D66" s="107">
        <v>383</v>
      </c>
      <c r="E66" s="107">
        <v>35</v>
      </c>
      <c r="F66" s="107">
        <v>35</v>
      </c>
      <c r="G66" s="107">
        <v>0</v>
      </c>
      <c r="H66" s="107">
        <v>0</v>
      </c>
      <c r="I66" s="115">
        <v>0</v>
      </c>
    </row>
  </sheetData>
  <mergeCells count="9">
    <mergeCell ref="A2:I2"/>
    <mergeCell ref="C4:H4"/>
    <mergeCell ref="F5:H5"/>
    <mergeCell ref="A4:A6"/>
    <mergeCell ref="B4:B6"/>
    <mergeCell ref="C5:C6"/>
    <mergeCell ref="D5:D6"/>
    <mergeCell ref="E5:E6"/>
    <mergeCell ref="I4:I6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9"/>
  <sheetViews>
    <sheetView workbookViewId="0">
      <selection activeCell="F11" sqref="F11"/>
    </sheetView>
  </sheetViews>
  <sheetFormatPr defaultColWidth="9" defaultRowHeight="14.25"/>
  <cols>
    <col min="1" max="1" width="3.625" style="77" customWidth="true"/>
    <col min="2" max="2" width="4.625" style="77" customWidth="true"/>
    <col min="3" max="3" width="6.625" style="77" customWidth="true"/>
    <col min="4" max="6" width="5.625" style="77" customWidth="true"/>
    <col min="7" max="9" width="6.625" style="77" customWidth="true"/>
    <col min="10" max="12" width="7.625" style="77" customWidth="true"/>
    <col min="13" max="15" width="6.625" style="77" customWidth="true"/>
    <col min="16" max="18" width="8.625" style="77" customWidth="true"/>
    <col min="19" max="16384" width="9" style="77"/>
  </cols>
  <sheetData>
    <row r="1" s="77" customFormat="true" spans="1:2">
      <c r="A1" s="84" t="s">
        <v>193</v>
      </c>
      <c r="B1" s="84"/>
    </row>
    <row r="2" s="78" customFormat="true" ht="40" customHeight="true" spans="1:18">
      <c r="A2" s="85" t="s">
        <v>194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="79" customFormat="true" ht="20" customHeight="true" spans="1:18">
      <c r="A3" s="86" t="s">
        <v>195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="79" customFormat="true" ht="30" customHeight="true" spans="1:18">
      <c r="A4" s="87" t="s">
        <v>196</v>
      </c>
      <c r="B4" s="87"/>
      <c r="C4" s="87"/>
      <c r="D4" s="87" t="s">
        <v>197</v>
      </c>
      <c r="E4" s="87"/>
      <c r="F4" s="87"/>
      <c r="G4" s="87" t="s">
        <v>198</v>
      </c>
      <c r="H4" s="87"/>
      <c r="I4" s="87"/>
      <c r="J4" s="87" t="s">
        <v>199</v>
      </c>
      <c r="K4" s="87"/>
      <c r="L4" s="87"/>
      <c r="M4" s="87" t="s">
        <v>81</v>
      </c>
      <c r="N4" s="87"/>
      <c r="O4" s="87"/>
      <c r="P4" s="87" t="s">
        <v>200</v>
      </c>
      <c r="Q4" s="87"/>
      <c r="R4" s="87"/>
    </row>
    <row r="5" s="79" customFormat="true" ht="40" customHeight="true" spans="1:18">
      <c r="A5" s="87"/>
      <c r="B5" s="87"/>
      <c r="C5" s="87"/>
      <c r="D5" s="87" t="s">
        <v>201</v>
      </c>
      <c r="E5" s="87" t="s">
        <v>202</v>
      </c>
      <c r="F5" s="87" t="s">
        <v>8</v>
      </c>
      <c r="G5" s="87" t="s">
        <v>201</v>
      </c>
      <c r="H5" s="87" t="s">
        <v>202</v>
      </c>
      <c r="I5" s="87" t="s">
        <v>8</v>
      </c>
      <c r="J5" s="87" t="s">
        <v>201</v>
      </c>
      <c r="K5" s="87" t="s">
        <v>202</v>
      </c>
      <c r="L5" s="87" t="s">
        <v>8</v>
      </c>
      <c r="M5" s="87" t="s">
        <v>201</v>
      </c>
      <c r="N5" s="87" t="s">
        <v>202</v>
      </c>
      <c r="O5" s="87" t="s">
        <v>8</v>
      </c>
      <c r="P5" s="87" t="s">
        <v>201</v>
      </c>
      <c r="Q5" s="87" t="s">
        <v>202</v>
      </c>
      <c r="R5" s="87" t="s">
        <v>8</v>
      </c>
    </row>
    <row r="6" s="79" customFormat="true" ht="40" customHeight="true" spans="1:18">
      <c r="A6" s="88"/>
      <c r="B6" s="87" t="s">
        <v>203</v>
      </c>
      <c r="C6" s="89" t="s">
        <v>8</v>
      </c>
      <c r="D6" s="89">
        <f t="shared" ref="D6:R6" si="0">D7+D8</f>
        <v>169134</v>
      </c>
      <c r="E6" s="89">
        <f t="shared" si="0"/>
        <v>27510</v>
      </c>
      <c r="F6" s="89">
        <f t="shared" si="0"/>
        <v>196644</v>
      </c>
      <c r="G6" s="89">
        <f t="shared" si="0"/>
        <v>3108</v>
      </c>
      <c r="H6" s="89">
        <f t="shared" si="0"/>
        <v>495</v>
      </c>
      <c r="I6" s="89">
        <f t="shared" si="0"/>
        <v>3603</v>
      </c>
      <c r="J6" s="95">
        <f t="shared" si="0"/>
        <v>1380.29</v>
      </c>
      <c r="K6" s="95">
        <f t="shared" si="0"/>
        <v>287.14</v>
      </c>
      <c r="L6" s="95">
        <f t="shared" si="0"/>
        <v>1667.43</v>
      </c>
      <c r="M6" s="89">
        <f t="shared" si="0"/>
        <v>1011</v>
      </c>
      <c r="N6" s="89">
        <f t="shared" si="0"/>
        <v>131</v>
      </c>
      <c r="O6" s="89">
        <f t="shared" si="0"/>
        <v>1142</v>
      </c>
      <c r="P6" s="96">
        <f t="shared" si="0"/>
        <v>487229</v>
      </c>
      <c r="Q6" s="96">
        <f t="shared" si="0"/>
        <v>95389</v>
      </c>
      <c r="R6" s="96">
        <f t="shared" si="0"/>
        <v>582618</v>
      </c>
    </row>
    <row r="7" s="79" customFormat="true" ht="40" customHeight="true" spans="1:18">
      <c r="A7" s="90"/>
      <c r="B7" s="87"/>
      <c r="C7" s="89" t="s">
        <v>204</v>
      </c>
      <c r="D7" s="89">
        <f t="shared" ref="D7:R7" si="1">D9+D16+D24+D30+D35+D41+D43+D49+D55+D63</f>
        <v>153526</v>
      </c>
      <c r="E7" s="89">
        <f t="shared" si="1"/>
        <v>24990</v>
      </c>
      <c r="F7" s="89">
        <f t="shared" si="1"/>
        <v>178516</v>
      </c>
      <c r="G7" s="89">
        <f t="shared" si="1"/>
        <v>2788</v>
      </c>
      <c r="H7" s="89">
        <f t="shared" si="1"/>
        <v>440</v>
      </c>
      <c r="I7" s="89">
        <f t="shared" si="1"/>
        <v>3228</v>
      </c>
      <c r="J7" s="95">
        <f t="shared" si="1"/>
        <v>1260.82</v>
      </c>
      <c r="K7" s="95">
        <f t="shared" si="1"/>
        <v>264.44</v>
      </c>
      <c r="L7" s="95">
        <f t="shared" si="1"/>
        <v>1525.26</v>
      </c>
      <c r="M7" s="89">
        <f t="shared" si="1"/>
        <v>822</v>
      </c>
      <c r="N7" s="89">
        <f t="shared" si="1"/>
        <v>98</v>
      </c>
      <c r="O7" s="89">
        <f t="shared" si="1"/>
        <v>920</v>
      </c>
      <c r="P7" s="96">
        <f t="shared" si="1"/>
        <v>436933</v>
      </c>
      <c r="Q7" s="96">
        <f t="shared" si="1"/>
        <v>85022</v>
      </c>
      <c r="R7" s="96">
        <f t="shared" si="1"/>
        <v>521955</v>
      </c>
    </row>
    <row r="8" s="79" customFormat="true" ht="40" customHeight="true" spans="1:18">
      <c r="A8" s="91"/>
      <c r="B8" s="87"/>
      <c r="C8" s="89" t="s">
        <v>205</v>
      </c>
      <c r="D8" s="89">
        <f t="shared" ref="D8:R8" si="2">D14+D22+D27+D32+D38+D46+D53+D61</f>
        <v>15608</v>
      </c>
      <c r="E8" s="89">
        <f t="shared" si="2"/>
        <v>2520</v>
      </c>
      <c r="F8" s="89">
        <f t="shared" si="2"/>
        <v>18128</v>
      </c>
      <c r="G8" s="89">
        <f t="shared" si="2"/>
        <v>320</v>
      </c>
      <c r="H8" s="89">
        <f t="shared" si="2"/>
        <v>55</v>
      </c>
      <c r="I8" s="89">
        <f t="shared" si="2"/>
        <v>375</v>
      </c>
      <c r="J8" s="95">
        <f t="shared" si="2"/>
        <v>119.47</v>
      </c>
      <c r="K8" s="95">
        <f t="shared" si="2"/>
        <v>22.7</v>
      </c>
      <c r="L8" s="95">
        <f t="shared" si="2"/>
        <v>142.17</v>
      </c>
      <c r="M8" s="89">
        <f t="shared" si="2"/>
        <v>189</v>
      </c>
      <c r="N8" s="89">
        <f t="shared" si="2"/>
        <v>33</v>
      </c>
      <c r="O8" s="89">
        <f t="shared" si="2"/>
        <v>222</v>
      </c>
      <c r="P8" s="96">
        <f t="shared" si="2"/>
        <v>50296</v>
      </c>
      <c r="Q8" s="96">
        <f t="shared" si="2"/>
        <v>10367</v>
      </c>
      <c r="R8" s="96">
        <f t="shared" si="2"/>
        <v>60663</v>
      </c>
    </row>
    <row r="9" s="79" customFormat="true" ht="40" customHeight="true" spans="1:18">
      <c r="A9" s="91"/>
      <c r="B9" s="92" t="s">
        <v>128</v>
      </c>
      <c r="C9" s="89" t="s">
        <v>204</v>
      </c>
      <c r="D9" s="89">
        <f t="shared" ref="D9:R9" si="3">D10+D11+D12+D13</f>
        <v>63417</v>
      </c>
      <c r="E9" s="89">
        <f t="shared" si="3"/>
        <v>8242</v>
      </c>
      <c r="F9" s="89">
        <f t="shared" si="3"/>
        <v>71659</v>
      </c>
      <c r="G9" s="89">
        <f t="shared" si="3"/>
        <v>1036</v>
      </c>
      <c r="H9" s="89">
        <f t="shared" si="3"/>
        <v>127</v>
      </c>
      <c r="I9" s="89">
        <f t="shared" si="3"/>
        <v>1163</v>
      </c>
      <c r="J9" s="95">
        <f t="shared" si="3"/>
        <v>534.07</v>
      </c>
      <c r="K9" s="95">
        <f t="shared" si="3"/>
        <v>102.92</v>
      </c>
      <c r="L9" s="95">
        <f t="shared" si="3"/>
        <v>636.99</v>
      </c>
      <c r="M9" s="89">
        <f t="shared" si="3"/>
        <v>202</v>
      </c>
      <c r="N9" s="89">
        <f t="shared" si="3"/>
        <v>16</v>
      </c>
      <c r="O9" s="89">
        <f t="shared" si="3"/>
        <v>218</v>
      </c>
      <c r="P9" s="96">
        <f t="shared" si="3"/>
        <v>160878</v>
      </c>
      <c r="Q9" s="96">
        <f t="shared" si="3"/>
        <v>25910</v>
      </c>
      <c r="R9" s="96">
        <f t="shared" si="3"/>
        <v>186788</v>
      </c>
    </row>
    <row r="10" s="80" customFormat="true" ht="20" customHeight="true" spans="1:18">
      <c r="A10" s="89">
        <v>1</v>
      </c>
      <c r="B10" s="93"/>
      <c r="C10" s="89" t="s">
        <v>9</v>
      </c>
      <c r="D10" s="89">
        <v>51371</v>
      </c>
      <c r="E10" s="89">
        <v>7228</v>
      </c>
      <c r="F10" s="89">
        <f t="shared" ref="F10:F13" si="4">D10+E10</f>
        <v>58599</v>
      </c>
      <c r="G10" s="89">
        <v>838</v>
      </c>
      <c r="H10" s="89">
        <v>110</v>
      </c>
      <c r="I10" s="89">
        <f t="shared" ref="I10:I13" si="5">G10+H10</f>
        <v>948</v>
      </c>
      <c r="J10" s="89">
        <v>428.06</v>
      </c>
      <c r="K10" s="89">
        <v>90.07</v>
      </c>
      <c r="L10" s="89">
        <f t="shared" ref="L10:L13" si="6">J10+K10</f>
        <v>518.13</v>
      </c>
      <c r="M10" s="89">
        <v>126</v>
      </c>
      <c r="N10" s="89">
        <v>13</v>
      </c>
      <c r="O10" s="89">
        <f t="shared" ref="O10:O13" si="7">M10+N10</f>
        <v>139</v>
      </c>
      <c r="P10" s="89">
        <v>127553</v>
      </c>
      <c r="Q10" s="89">
        <v>23375</v>
      </c>
      <c r="R10" s="89">
        <f t="shared" ref="R10:R13" si="8">P10+Q10</f>
        <v>150928</v>
      </c>
    </row>
    <row r="11" s="81" customFormat="true" ht="20" customHeight="true" spans="1:18">
      <c r="A11" s="89">
        <v>2</v>
      </c>
      <c r="B11" s="93"/>
      <c r="C11" s="89" t="s">
        <v>13</v>
      </c>
      <c r="D11" s="89">
        <v>2320</v>
      </c>
      <c r="E11" s="89">
        <v>0</v>
      </c>
      <c r="F11" s="89">
        <f t="shared" si="4"/>
        <v>2320</v>
      </c>
      <c r="G11" s="89">
        <v>36</v>
      </c>
      <c r="H11" s="89">
        <v>0</v>
      </c>
      <c r="I11" s="89">
        <f t="shared" si="5"/>
        <v>36</v>
      </c>
      <c r="J11" s="89">
        <v>19.66</v>
      </c>
      <c r="K11" s="89">
        <v>0</v>
      </c>
      <c r="L11" s="89">
        <f t="shared" si="6"/>
        <v>19.66</v>
      </c>
      <c r="M11" s="89">
        <v>32</v>
      </c>
      <c r="N11" s="89">
        <v>0</v>
      </c>
      <c r="O11" s="89">
        <f t="shared" si="7"/>
        <v>32</v>
      </c>
      <c r="P11" s="89">
        <v>9033</v>
      </c>
      <c r="Q11" s="89">
        <v>0</v>
      </c>
      <c r="R11" s="89">
        <f t="shared" si="8"/>
        <v>9033</v>
      </c>
    </row>
    <row r="12" s="81" customFormat="true" ht="20" customHeight="true" spans="1:18">
      <c r="A12" s="89">
        <v>3</v>
      </c>
      <c r="B12" s="93"/>
      <c r="C12" s="89" t="s">
        <v>14</v>
      </c>
      <c r="D12" s="87">
        <v>3537</v>
      </c>
      <c r="E12" s="89">
        <v>0</v>
      </c>
      <c r="F12" s="89">
        <f t="shared" si="4"/>
        <v>3537</v>
      </c>
      <c r="G12" s="89">
        <v>56</v>
      </c>
      <c r="H12" s="89">
        <v>0</v>
      </c>
      <c r="I12" s="89">
        <f t="shared" si="5"/>
        <v>56</v>
      </c>
      <c r="J12" s="89">
        <v>27.32</v>
      </c>
      <c r="K12" s="89">
        <v>0</v>
      </c>
      <c r="L12" s="89">
        <f t="shared" si="6"/>
        <v>27.32</v>
      </c>
      <c r="M12" s="89">
        <v>12</v>
      </c>
      <c r="N12" s="89">
        <v>0</v>
      </c>
      <c r="O12" s="89">
        <f t="shared" si="7"/>
        <v>12</v>
      </c>
      <c r="P12" s="89">
        <v>8827</v>
      </c>
      <c r="Q12" s="89">
        <v>0</v>
      </c>
      <c r="R12" s="89">
        <f t="shared" si="8"/>
        <v>8827</v>
      </c>
    </row>
    <row r="13" s="81" customFormat="true" ht="20" customHeight="true" spans="1:18">
      <c r="A13" s="89">
        <v>4</v>
      </c>
      <c r="B13" s="93"/>
      <c r="C13" s="89" t="s">
        <v>16</v>
      </c>
      <c r="D13" s="89">
        <v>6189</v>
      </c>
      <c r="E13" s="89">
        <v>1014</v>
      </c>
      <c r="F13" s="89">
        <f t="shared" si="4"/>
        <v>7203</v>
      </c>
      <c r="G13" s="89">
        <v>106</v>
      </c>
      <c r="H13" s="89">
        <v>17</v>
      </c>
      <c r="I13" s="89">
        <f t="shared" si="5"/>
        <v>123</v>
      </c>
      <c r="J13" s="89">
        <v>59.03</v>
      </c>
      <c r="K13" s="89">
        <v>12.85</v>
      </c>
      <c r="L13" s="89">
        <f t="shared" si="6"/>
        <v>71.88</v>
      </c>
      <c r="M13" s="89">
        <v>32</v>
      </c>
      <c r="N13" s="89">
        <v>3</v>
      </c>
      <c r="O13" s="89">
        <f t="shared" si="7"/>
        <v>35</v>
      </c>
      <c r="P13" s="89">
        <v>15465</v>
      </c>
      <c r="Q13" s="89">
        <v>2535</v>
      </c>
      <c r="R13" s="89">
        <f t="shared" si="8"/>
        <v>18000</v>
      </c>
    </row>
    <row r="14" s="82" customFormat="true" ht="40" customHeight="true" spans="1:18">
      <c r="A14" s="89"/>
      <c r="B14" s="93"/>
      <c r="C14" s="89" t="s">
        <v>205</v>
      </c>
      <c r="D14" s="89">
        <f t="shared" ref="D14:R14" si="9">D15</f>
        <v>4563</v>
      </c>
      <c r="E14" s="89">
        <f t="shared" si="9"/>
        <v>247</v>
      </c>
      <c r="F14" s="89">
        <f t="shared" si="9"/>
        <v>4810</v>
      </c>
      <c r="G14" s="89">
        <f t="shared" si="9"/>
        <v>75</v>
      </c>
      <c r="H14" s="89">
        <f t="shared" si="9"/>
        <v>4</v>
      </c>
      <c r="I14" s="89">
        <f t="shared" si="9"/>
        <v>79</v>
      </c>
      <c r="J14" s="95">
        <f t="shared" si="9"/>
        <v>34.92</v>
      </c>
      <c r="K14" s="95">
        <f t="shared" si="9"/>
        <v>2.14</v>
      </c>
      <c r="L14" s="95">
        <f t="shared" si="9"/>
        <v>37.06</v>
      </c>
      <c r="M14" s="89">
        <f t="shared" si="9"/>
        <v>62</v>
      </c>
      <c r="N14" s="89">
        <f t="shared" si="9"/>
        <v>4</v>
      </c>
      <c r="O14" s="89">
        <f t="shared" si="9"/>
        <v>66</v>
      </c>
      <c r="P14" s="96">
        <f t="shared" si="9"/>
        <v>10951</v>
      </c>
      <c r="Q14" s="96">
        <f t="shared" si="9"/>
        <v>593</v>
      </c>
      <c r="R14" s="96">
        <f t="shared" si="9"/>
        <v>11544</v>
      </c>
    </row>
    <row r="15" s="81" customFormat="true" ht="20" customHeight="true" spans="1:18">
      <c r="A15" s="89">
        <v>5</v>
      </c>
      <c r="B15" s="94"/>
      <c r="C15" s="89" t="s">
        <v>15</v>
      </c>
      <c r="D15" s="89">
        <v>4563</v>
      </c>
      <c r="E15" s="89">
        <v>247</v>
      </c>
      <c r="F15" s="89">
        <f t="shared" ref="F15:F21" si="10">D15+E15</f>
        <v>4810</v>
      </c>
      <c r="G15" s="89">
        <v>75</v>
      </c>
      <c r="H15" s="89">
        <v>4</v>
      </c>
      <c r="I15" s="89">
        <f t="shared" ref="I15:I21" si="11">G15+H15</f>
        <v>79</v>
      </c>
      <c r="J15" s="89">
        <v>34.92</v>
      </c>
      <c r="K15" s="89">
        <v>2.14</v>
      </c>
      <c r="L15" s="89">
        <f t="shared" ref="L15:L21" si="12">J15+K15</f>
        <v>37.06</v>
      </c>
      <c r="M15" s="89">
        <v>62</v>
      </c>
      <c r="N15" s="89">
        <v>4</v>
      </c>
      <c r="O15" s="89">
        <f t="shared" ref="O15:O21" si="13">M15+N15</f>
        <v>66</v>
      </c>
      <c r="P15" s="89">
        <v>10951</v>
      </c>
      <c r="Q15" s="89">
        <v>593</v>
      </c>
      <c r="R15" s="89">
        <f t="shared" ref="R15:R21" si="14">P15+Q15</f>
        <v>11544</v>
      </c>
    </row>
    <row r="16" s="82" customFormat="true" ht="40" customHeight="true" spans="1:18">
      <c r="A16" s="89"/>
      <c r="B16" s="93" t="s">
        <v>134</v>
      </c>
      <c r="C16" s="89" t="s">
        <v>204</v>
      </c>
      <c r="D16" s="89">
        <f t="shared" ref="D16:R16" si="15">D17+D18+D19+D20+D21</f>
        <v>31204</v>
      </c>
      <c r="E16" s="89">
        <f t="shared" si="15"/>
        <v>4836</v>
      </c>
      <c r="F16" s="89">
        <f t="shared" si="15"/>
        <v>36040</v>
      </c>
      <c r="G16" s="89">
        <f t="shared" si="15"/>
        <v>519</v>
      </c>
      <c r="H16" s="89">
        <f t="shared" si="15"/>
        <v>77</v>
      </c>
      <c r="I16" s="89">
        <f t="shared" si="15"/>
        <v>596</v>
      </c>
      <c r="J16" s="95">
        <f t="shared" si="15"/>
        <v>242.66</v>
      </c>
      <c r="K16" s="95">
        <f t="shared" si="15"/>
        <v>47.38</v>
      </c>
      <c r="L16" s="95">
        <f t="shared" si="15"/>
        <v>290.04</v>
      </c>
      <c r="M16" s="89">
        <f t="shared" si="15"/>
        <v>207</v>
      </c>
      <c r="N16" s="89">
        <f t="shared" si="15"/>
        <v>18</v>
      </c>
      <c r="O16" s="89">
        <f t="shared" si="15"/>
        <v>225</v>
      </c>
      <c r="P16" s="96">
        <f t="shared" si="15"/>
        <v>68508</v>
      </c>
      <c r="Q16" s="96">
        <f t="shared" si="15"/>
        <v>10993</v>
      </c>
      <c r="R16" s="96">
        <f t="shared" si="15"/>
        <v>79501</v>
      </c>
    </row>
    <row r="17" s="81" customFormat="true" ht="20" customHeight="true" spans="1:18">
      <c r="A17" s="89">
        <v>6</v>
      </c>
      <c r="B17" s="93"/>
      <c r="C17" s="89" t="s">
        <v>17</v>
      </c>
      <c r="D17" s="89">
        <v>17443</v>
      </c>
      <c r="E17" s="89">
        <v>2959</v>
      </c>
      <c r="F17" s="89">
        <f t="shared" si="10"/>
        <v>20402</v>
      </c>
      <c r="G17" s="89">
        <v>246</v>
      </c>
      <c r="H17" s="89">
        <v>40</v>
      </c>
      <c r="I17" s="89">
        <f t="shared" si="11"/>
        <v>286</v>
      </c>
      <c r="J17" s="89">
        <v>127.45</v>
      </c>
      <c r="K17" s="89">
        <v>30.49</v>
      </c>
      <c r="L17" s="89">
        <f t="shared" si="12"/>
        <v>157.94</v>
      </c>
      <c r="M17" s="89">
        <v>54</v>
      </c>
      <c r="N17" s="89">
        <v>6</v>
      </c>
      <c r="O17" s="89">
        <f t="shared" si="13"/>
        <v>60</v>
      </c>
      <c r="P17" s="89">
        <v>39385</v>
      </c>
      <c r="Q17" s="89">
        <v>6857</v>
      </c>
      <c r="R17" s="89">
        <f t="shared" si="14"/>
        <v>46242</v>
      </c>
    </row>
    <row r="18" s="81" customFormat="true" ht="20" customHeight="true" spans="1:18">
      <c r="A18" s="89">
        <v>7</v>
      </c>
      <c r="B18" s="93"/>
      <c r="C18" s="89" t="s">
        <v>22</v>
      </c>
      <c r="D18" s="89">
        <v>6686</v>
      </c>
      <c r="E18" s="89">
        <v>700</v>
      </c>
      <c r="F18" s="89">
        <f t="shared" si="10"/>
        <v>7386</v>
      </c>
      <c r="G18" s="89">
        <v>153</v>
      </c>
      <c r="H18" s="89">
        <v>13</v>
      </c>
      <c r="I18" s="89">
        <f t="shared" si="11"/>
        <v>166</v>
      </c>
      <c r="J18" s="89">
        <v>59.04</v>
      </c>
      <c r="K18" s="89">
        <v>5.34</v>
      </c>
      <c r="L18" s="89">
        <f t="shared" si="12"/>
        <v>64.38</v>
      </c>
      <c r="M18" s="89">
        <v>111</v>
      </c>
      <c r="N18" s="89">
        <v>5</v>
      </c>
      <c r="O18" s="89">
        <f t="shared" si="13"/>
        <v>116</v>
      </c>
      <c r="P18" s="89">
        <v>15841</v>
      </c>
      <c r="Q18" s="89">
        <v>1659</v>
      </c>
      <c r="R18" s="89">
        <f t="shared" si="14"/>
        <v>17500</v>
      </c>
    </row>
    <row r="19" s="81" customFormat="true" ht="20" customHeight="true" spans="1:18">
      <c r="A19" s="89">
        <v>8</v>
      </c>
      <c r="B19" s="93"/>
      <c r="C19" s="89" t="s">
        <v>21</v>
      </c>
      <c r="D19" s="89">
        <v>2727</v>
      </c>
      <c r="E19" s="89">
        <v>475</v>
      </c>
      <c r="F19" s="89">
        <f t="shared" si="10"/>
        <v>3202</v>
      </c>
      <c r="G19" s="89">
        <v>44</v>
      </c>
      <c r="H19" s="89">
        <v>9</v>
      </c>
      <c r="I19" s="89">
        <f t="shared" si="11"/>
        <v>53</v>
      </c>
      <c r="J19" s="89">
        <v>21.27</v>
      </c>
      <c r="K19" s="89">
        <v>4.91</v>
      </c>
      <c r="L19" s="89">
        <f t="shared" si="12"/>
        <v>26.18</v>
      </c>
      <c r="M19" s="89">
        <v>29</v>
      </c>
      <c r="N19" s="89">
        <v>3</v>
      </c>
      <c r="O19" s="89">
        <f t="shared" si="13"/>
        <v>32</v>
      </c>
      <c r="P19" s="89">
        <v>5181</v>
      </c>
      <c r="Q19" s="89">
        <v>903</v>
      </c>
      <c r="R19" s="89">
        <f t="shared" si="14"/>
        <v>6084</v>
      </c>
    </row>
    <row r="20" s="81" customFormat="true" ht="20" customHeight="true" spans="1:18">
      <c r="A20" s="89">
        <v>9</v>
      </c>
      <c r="B20" s="93"/>
      <c r="C20" s="89" t="s">
        <v>19</v>
      </c>
      <c r="D20" s="89">
        <v>2616</v>
      </c>
      <c r="E20" s="89">
        <v>437</v>
      </c>
      <c r="F20" s="89">
        <f t="shared" si="10"/>
        <v>3053</v>
      </c>
      <c r="G20" s="89">
        <v>40</v>
      </c>
      <c r="H20" s="89">
        <v>9</v>
      </c>
      <c r="I20" s="89">
        <f t="shared" si="11"/>
        <v>49</v>
      </c>
      <c r="J20" s="89">
        <v>21.36</v>
      </c>
      <c r="K20" s="89">
        <v>4.02</v>
      </c>
      <c r="L20" s="89">
        <f t="shared" si="12"/>
        <v>25.38</v>
      </c>
      <c r="M20" s="89">
        <v>8</v>
      </c>
      <c r="N20" s="89">
        <v>3</v>
      </c>
      <c r="O20" s="89">
        <f t="shared" si="13"/>
        <v>11</v>
      </c>
      <c r="P20" s="89">
        <v>4810</v>
      </c>
      <c r="Q20" s="89">
        <v>1070</v>
      </c>
      <c r="R20" s="89">
        <f t="shared" si="14"/>
        <v>5880</v>
      </c>
    </row>
    <row r="21" s="81" customFormat="true" ht="20" customHeight="true" spans="1:18">
      <c r="A21" s="89">
        <v>10</v>
      </c>
      <c r="B21" s="93"/>
      <c r="C21" s="89" t="s">
        <v>20</v>
      </c>
      <c r="D21" s="89">
        <v>1732</v>
      </c>
      <c r="E21" s="89">
        <v>265</v>
      </c>
      <c r="F21" s="89">
        <f t="shared" si="10"/>
        <v>1997</v>
      </c>
      <c r="G21" s="89">
        <v>36</v>
      </c>
      <c r="H21" s="89">
        <v>6</v>
      </c>
      <c r="I21" s="89">
        <f t="shared" si="11"/>
        <v>42</v>
      </c>
      <c r="J21" s="89">
        <v>13.54</v>
      </c>
      <c r="K21" s="89">
        <v>2.62</v>
      </c>
      <c r="L21" s="89">
        <f t="shared" si="12"/>
        <v>16.16</v>
      </c>
      <c r="M21" s="89">
        <v>5</v>
      </c>
      <c r="N21" s="89">
        <v>1</v>
      </c>
      <c r="O21" s="89">
        <f t="shared" si="13"/>
        <v>6</v>
      </c>
      <c r="P21" s="89">
        <v>3291</v>
      </c>
      <c r="Q21" s="89">
        <v>504</v>
      </c>
      <c r="R21" s="89">
        <f t="shared" si="14"/>
        <v>3795</v>
      </c>
    </row>
    <row r="22" s="82" customFormat="true" ht="40" customHeight="true" spans="1:18">
      <c r="A22" s="89"/>
      <c r="B22" s="93"/>
      <c r="C22" s="89" t="s">
        <v>205</v>
      </c>
      <c r="D22" s="89">
        <f t="shared" ref="D22:R22" si="16">D23</f>
        <v>3460</v>
      </c>
      <c r="E22" s="89">
        <f t="shared" si="16"/>
        <v>564</v>
      </c>
      <c r="F22" s="89">
        <f t="shared" si="16"/>
        <v>4024</v>
      </c>
      <c r="G22" s="89">
        <f t="shared" si="16"/>
        <v>62</v>
      </c>
      <c r="H22" s="89">
        <f t="shared" si="16"/>
        <v>10</v>
      </c>
      <c r="I22" s="89">
        <f t="shared" si="16"/>
        <v>72</v>
      </c>
      <c r="J22" s="95">
        <f t="shared" si="16"/>
        <v>24.18</v>
      </c>
      <c r="K22" s="95">
        <f t="shared" si="16"/>
        <v>5.79</v>
      </c>
      <c r="L22" s="95">
        <f t="shared" si="16"/>
        <v>29.97</v>
      </c>
      <c r="M22" s="89">
        <f t="shared" si="16"/>
        <v>10</v>
      </c>
      <c r="N22" s="89">
        <f t="shared" si="16"/>
        <v>4</v>
      </c>
      <c r="O22" s="89">
        <f t="shared" si="16"/>
        <v>14</v>
      </c>
      <c r="P22" s="96">
        <f t="shared" si="16"/>
        <v>11462</v>
      </c>
      <c r="Q22" s="96">
        <f t="shared" si="16"/>
        <v>2741</v>
      </c>
      <c r="R22" s="96">
        <f t="shared" si="16"/>
        <v>14203</v>
      </c>
    </row>
    <row r="23" s="81" customFormat="true" ht="20" customHeight="true" spans="1:18">
      <c r="A23" s="89">
        <v>11</v>
      </c>
      <c r="B23" s="94"/>
      <c r="C23" s="89" t="s">
        <v>18</v>
      </c>
      <c r="D23" s="89">
        <v>3460</v>
      </c>
      <c r="E23" s="89">
        <v>564</v>
      </c>
      <c r="F23" s="89">
        <f t="shared" ref="F23:F26" si="17">D23+E23</f>
        <v>4024</v>
      </c>
      <c r="G23" s="89">
        <v>62</v>
      </c>
      <c r="H23" s="89">
        <v>10</v>
      </c>
      <c r="I23" s="89">
        <f t="shared" ref="I23:I26" si="18">G23+H23</f>
        <v>72</v>
      </c>
      <c r="J23" s="89">
        <v>24.18</v>
      </c>
      <c r="K23" s="89">
        <v>5.79</v>
      </c>
      <c r="L23" s="89">
        <f t="shared" ref="L23:L26" si="19">J23+K23</f>
        <v>29.97</v>
      </c>
      <c r="M23" s="89">
        <v>10</v>
      </c>
      <c r="N23" s="89">
        <v>4</v>
      </c>
      <c r="O23" s="89">
        <f t="shared" ref="O23:O26" si="20">M23+N23</f>
        <v>14</v>
      </c>
      <c r="P23" s="89">
        <v>11462</v>
      </c>
      <c r="Q23" s="89">
        <v>2741</v>
      </c>
      <c r="R23" s="89">
        <f t="shared" ref="R23:R26" si="21">P23+Q23</f>
        <v>14203</v>
      </c>
    </row>
    <row r="24" s="82" customFormat="true" ht="40" customHeight="true" spans="1:18">
      <c r="A24" s="89"/>
      <c r="B24" s="93" t="s">
        <v>141</v>
      </c>
      <c r="C24" s="89" t="s">
        <v>204</v>
      </c>
      <c r="D24" s="89">
        <f t="shared" ref="D24:R24" si="22">D25+D26</f>
        <v>14777</v>
      </c>
      <c r="E24" s="89">
        <f t="shared" si="22"/>
        <v>2291</v>
      </c>
      <c r="F24" s="89">
        <f t="shared" si="22"/>
        <v>17068</v>
      </c>
      <c r="G24" s="89">
        <f t="shared" si="22"/>
        <v>246</v>
      </c>
      <c r="H24" s="89">
        <f t="shared" si="22"/>
        <v>38</v>
      </c>
      <c r="I24" s="89">
        <f t="shared" si="22"/>
        <v>284</v>
      </c>
      <c r="J24" s="95">
        <f t="shared" si="22"/>
        <v>105.99</v>
      </c>
      <c r="K24" s="95">
        <f t="shared" si="22"/>
        <v>18.15</v>
      </c>
      <c r="L24" s="95">
        <f t="shared" si="22"/>
        <v>124.14</v>
      </c>
      <c r="M24" s="89">
        <f t="shared" si="22"/>
        <v>70</v>
      </c>
      <c r="N24" s="89">
        <f t="shared" si="22"/>
        <v>12</v>
      </c>
      <c r="O24" s="89">
        <f t="shared" si="22"/>
        <v>82</v>
      </c>
      <c r="P24" s="96">
        <f t="shared" si="22"/>
        <v>30677</v>
      </c>
      <c r="Q24" s="96">
        <f t="shared" si="22"/>
        <v>4805</v>
      </c>
      <c r="R24" s="96">
        <f t="shared" si="22"/>
        <v>35482</v>
      </c>
    </row>
    <row r="25" s="80" customFormat="true" ht="20" customHeight="true" spans="1:18">
      <c r="A25" s="89">
        <v>12</v>
      </c>
      <c r="B25" s="93"/>
      <c r="C25" s="89" t="s">
        <v>23</v>
      </c>
      <c r="D25" s="89">
        <v>12884</v>
      </c>
      <c r="E25" s="89">
        <v>1975</v>
      </c>
      <c r="F25" s="89">
        <f t="shared" si="17"/>
        <v>14859</v>
      </c>
      <c r="G25" s="89">
        <v>209</v>
      </c>
      <c r="H25" s="89">
        <v>33</v>
      </c>
      <c r="I25" s="89">
        <f t="shared" si="18"/>
        <v>242</v>
      </c>
      <c r="J25" s="89">
        <v>89.88</v>
      </c>
      <c r="K25" s="89">
        <v>15.48</v>
      </c>
      <c r="L25" s="89">
        <f t="shared" si="19"/>
        <v>105.36</v>
      </c>
      <c r="M25" s="89">
        <v>40</v>
      </c>
      <c r="N25" s="89">
        <v>9</v>
      </c>
      <c r="O25" s="89">
        <f t="shared" si="20"/>
        <v>49</v>
      </c>
      <c r="P25" s="89">
        <v>23200</v>
      </c>
      <c r="Q25" s="89">
        <v>3557</v>
      </c>
      <c r="R25" s="89">
        <f t="shared" si="21"/>
        <v>26757</v>
      </c>
    </row>
    <row r="26" s="81" customFormat="true" ht="20" customHeight="true" spans="1:18">
      <c r="A26" s="89">
        <v>13</v>
      </c>
      <c r="B26" s="93"/>
      <c r="C26" s="89" t="s">
        <v>25</v>
      </c>
      <c r="D26" s="89">
        <v>1893</v>
      </c>
      <c r="E26" s="89">
        <v>316</v>
      </c>
      <c r="F26" s="89">
        <f t="shared" si="17"/>
        <v>2209</v>
      </c>
      <c r="G26" s="89">
        <v>37</v>
      </c>
      <c r="H26" s="89">
        <v>5</v>
      </c>
      <c r="I26" s="89">
        <f t="shared" si="18"/>
        <v>42</v>
      </c>
      <c r="J26" s="89">
        <v>16.11</v>
      </c>
      <c r="K26" s="89">
        <v>2.67</v>
      </c>
      <c r="L26" s="89">
        <f t="shared" si="19"/>
        <v>18.78</v>
      </c>
      <c r="M26" s="89">
        <v>30</v>
      </c>
      <c r="N26" s="89">
        <v>3</v>
      </c>
      <c r="O26" s="89">
        <f t="shared" si="20"/>
        <v>33</v>
      </c>
      <c r="P26" s="89">
        <v>7477</v>
      </c>
      <c r="Q26" s="89">
        <v>1248</v>
      </c>
      <c r="R26" s="89">
        <f t="shared" si="21"/>
        <v>8725</v>
      </c>
    </row>
    <row r="27" s="82" customFormat="true" ht="40" customHeight="true" spans="1:18">
      <c r="A27" s="89"/>
      <c r="B27" s="93"/>
      <c r="C27" s="89" t="s">
        <v>205</v>
      </c>
      <c r="D27" s="89">
        <f t="shared" ref="D27:R27" si="23">D28+D29</f>
        <v>2906</v>
      </c>
      <c r="E27" s="89">
        <f t="shared" si="23"/>
        <v>198</v>
      </c>
      <c r="F27" s="89">
        <f t="shared" si="23"/>
        <v>3104</v>
      </c>
      <c r="G27" s="89">
        <f t="shared" si="23"/>
        <v>68</v>
      </c>
      <c r="H27" s="89">
        <f t="shared" si="23"/>
        <v>5</v>
      </c>
      <c r="I27" s="89">
        <f t="shared" si="23"/>
        <v>73</v>
      </c>
      <c r="J27" s="95">
        <f t="shared" si="23"/>
        <v>24.52</v>
      </c>
      <c r="K27" s="95">
        <f t="shared" si="23"/>
        <v>1.83</v>
      </c>
      <c r="L27" s="95">
        <f t="shared" si="23"/>
        <v>26.35</v>
      </c>
      <c r="M27" s="89">
        <f t="shared" si="23"/>
        <v>40</v>
      </c>
      <c r="N27" s="89">
        <f t="shared" si="23"/>
        <v>4</v>
      </c>
      <c r="O27" s="89">
        <f t="shared" si="23"/>
        <v>44</v>
      </c>
      <c r="P27" s="96">
        <f t="shared" si="23"/>
        <v>5559</v>
      </c>
      <c r="Q27" s="96">
        <f t="shared" si="23"/>
        <v>356</v>
      </c>
      <c r="R27" s="96">
        <f t="shared" si="23"/>
        <v>5915</v>
      </c>
    </row>
    <row r="28" s="81" customFormat="true" ht="20" customHeight="true" spans="1:18">
      <c r="A28" s="89">
        <v>14</v>
      </c>
      <c r="B28" s="93"/>
      <c r="C28" s="89" t="s">
        <v>24</v>
      </c>
      <c r="D28" s="89">
        <v>2838</v>
      </c>
      <c r="E28" s="89">
        <v>198</v>
      </c>
      <c r="F28" s="89">
        <f t="shared" ref="F28:F31" si="24">D28+E28</f>
        <v>3036</v>
      </c>
      <c r="G28" s="89">
        <v>64</v>
      </c>
      <c r="H28" s="89">
        <v>5</v>
      </c>
      <c r="I28" s="89">
        <f t="shared" ref="I28:I31" si="25">G28+H28</f>
        <v>69</v>
      </c>
      <c r="J28" s="89">
        <v>23.93</v>
      </c>
      <c r="K28" s="89">
        <v>1.83</v>
      </c>
      <c r="L28" s="89">
        <f t="shared" ref="L28:L31" si="26">J28+K28</f>
        <v>25.76</v>
      </c>
      <c r="M28" s="89">
        <v>36</v>
      </c>
      <c r="N28" s="89">
        <v>4</v>
      </c>
      <c r="O28" s="89">
        <f t="shared" ref="O28:O31" si="27">M28+N28</f>
        <v>40</v>
      </c>
      <c r="P28" s="89">
        <v>5109</v>
      </c>
      <c r="Q28" s="89">
        <v>356</v>
      </c>
      <c r="R28" s="89">
        <f t="shared" ref="R28:R31" si="28">P28+Q28</f>
        <v>5465</v>
      </c>
    </row>
    <row r="29" s="81" customFormat="true" ht="20" customHeight="true" spans="1:18">
      <c r="A29" s="89">
        <v>15</v>
      </c>
      <c r="B29" s="94"/>
      <c r="C29" s="89" t="s">
        <v>26</v>
      </c>
      <c r="D29" s="89">
        <v>68</v>
      </c>
      <c r="E29" s="89" t="s">
        <v>206</v>
      </c>
      <c r="F29" s="89">
        <f t="shared" si="24"/>
        <v>68</v>
      </c>
      <c r="G29" s="89">
        <v>4</v>
      </c>
      <c r="H29" s="89" t="s">
        <v>206</v>
      </c>
      <c r="I29" s="89">
        <f t="shared" si="25"/>
        <v>4</v>
      </c>
      <c r="J29" s="89">
        <v>0.59</v>
      </c>
      <c r="K29" s="89" t="s">
        <v>206</v>
      </c>
      <c r="L29" s="89">
        <f t="shared" si="26"/>
        <v>0.59</v>
      </c>
      <c r="M29" s="89">
        <v>4</v>
      </c>
      <c r="N29" s="89" t="s">
        <v>206</v>
      </c>
      <c r="O29" s="89">
        <f t="shared" si="27"/>
        <v>4</v>
      </c>
      <c r="P29" s="89" t="s">
        <v>207</v>
      </c>
      <c r="Q29" s="89" t="s">
        <v>206</v>
      </c>
      <c r="R29" s="89">
        <f t="shared" si="28"/>
        <v>450</v>
      </c>
    </row>
    <row r="30" s="82" customFormat="true" ht="40" customHeight="true" spans="1:18">
      <c r="A30" s="89"/>
      <c r="B30" s="93" t="s">
        <v>146</v>
      </c>
      <c r="C30" s="89" t="s">
        <v>204</v>
      </c>
      <c r="D30" s="89">
        <f t="shared" ref="D30:R30" si="29">D31</f>
        <v>1000</v>
      </c>
      <c r="E30" s="89">
        <f t="shared" si="29"/>
        <v>138</v>
      </c>
      <c r="F30" s="89">
        <f t="shared" si="29"/>
        <v>1138</v>
      </c>
      <c r="G30" s="89">
        <f t="shared" si="29"/>
        <v>24</v>
      </c>
      <c r="H30" s="89">
        <f t="shared" si="29"/>
        <v>2</v>
      </c>
      <c r="I30" s="89">
        <f t="shared" si="29"/>
        <v>26</v>
      </c>
      <c r="J30" s="95">
        <f t="shared" si="29"/>
        <v>7.14</v>
      </c>
      <c r="K30" s="95">
        <f t="shared" si="29"/>
        <v>1.04</v>
      </c>
      <c r="L30" s="95">
        <f t="shared" si="29"/>
        <v>8.18</v>
      </c>
      <c r="M30" s="89">
        <f t="shared" si="29"/>
        <v>14</v>
      </c>
      <c r="N30" s="89">
        <f t="shared" si="29"/>
        <v>2</v>
      </c>
      <c r="O30" s="89">
        <f t="shared" si="29"/>
        <v>16</v>
      </c>
      <c r="P30" s="96">
        <f t="shared" si="29"/>
        <v>2000</v>
      </c>
      <c r="Q30" s="96">
        <f t="shared" si="29"/>
        <v>276</v>
      </c>
      <c r="R30" s="96">
        <f t="shared" si="29"/>
        <v>2276</v>
      </c>
    </row>
    <row r="31" s="80" customFormat="true" ht="20" customHeight="true" spans="1:18">
      <c r="A31" s="89">
        <v>16</v>
      </c>
      <c r="B31" s="93"/>
      <c r="C31" s="89" t="s">
        <v>27</v>
      </c>
      <c r="D31" s="89">
        <v>1000</v>
      </c>
      <c r="E31" s="89">
        <v>138</v>
      </c>
      <c r="F31" s="89">
        <f t="shared" si="24"/>
        <v>1138</v>
      </c>
      <c r="G31" s="89">
        <v>24</v>
      </c>
      <c r="H31" s="89">
        <v>2</v>
      </c>
      <c r="I31" s="89">
        <f t="shared" si="25"/>
        <v>26</v>
      </c>
      <c r="J31" s="89">
        <v>7.14</v>
      </c>
      <c r="K31" s="89">
        <v>1.04</v>
      </c>
      <c r="L31" s="89">
        <f t="shared" si="26"/>
        <v>8.18</v>
      </c>
      <c r="M31" s="89">
        <v>14</v>
      </c>
      <c r="N31" s="89">
        <v>2</v>
      </c>
      <c r="O31" s="89">
        <f t="shared" si="27"/>
        <v>16</v>
      </c>
      <c r="P31" s="89">
        <v>2000</v>
      </c>
      <c r="Q31" s="89">
        <v>276</v>
      </c>
      <c r="R31" s="89">
        <f t="shared" si="28"/>
        <v>2276</v>
      </c>
    </row>
    <row r="32" s="82" customFormat="true" ht="40" customHeight="true" spans="1:18">
      <c r="A32" s="89"/>
      <c r="B32" s="93"/>
      <c r="C32" s="89" t="s">
        <v>205</v>
      </c>
      <c r="D32" s="89">
        <f t="shared" ref="D32:R32" si="30">D33+D34</f>
        <v>1310</v>
      </c>
      <c r="E32" s="89">
        <f t="shared" si="30"/>
        <v>474</v>
      </c>
      <c r="F32" s="89">
        <f t="shared" si="30"/>
        <v>1784</v>
      </c>
      <c r="G32" s="89">
        <f t="shared" si="30"/>
        <v>23</v>
      </c>
      <c r="H32" s="89">
        <f t="shared" si="30"/>
        <v>10</v>
      </c>
      <c r="I32" s="89">
        <f t="shared" si="30"/>
        <v>33</v>
      </c>
      <c r="J32" s="95">
        <f t="shared" si="30"/>
        <v>10.39</v>
      </c>
      <c r="K32" s="95">
        <f t="shared" si="30"/>
        <v>3.85</v>
      </c>
      <c r="L32" s="95">
        <f t="shared" si="30"/>
        <v>14.24</v>
      </c>
      <c r="M32" s="89">
        <f t="shared" si="30"/>
        <v>15</v>
      </c>
      <c r="N32" s="89">
        <f t="shared" si="30"/>
        <v>6</v>
      </c>
      <c r="O32" s="89">
        <f t="shared" si="30"/>
        <v>21</v>
      </c>
      <c r="P32" s="96">
        <f t="shared" si="30"/>
        <v>3119</v>
      </c>
      <c r="Q32" s="96">
        <f t="shared" si="30"/>
        <v>1647</v>
      </c>
      <c r="R32" s="96">
        <f t="shared" si="30"/>
        <v>4766</v>
      </c>
    </row>
    <row r="33" s="81" customFormat="true" ht="20" customHeight="true" spans="1:18">
      <c r="A33" s="89">
        <v>17</v>
      </c>
      <c r="B33" s="93"/>
      <c r="C33" s="89" t="s">
        <v>29</v>
      </c>
      <c r="D33" s="89">
        <v>1202</v>
      </c>
      <c r="E33" s="89">
        <v>96</v>
      </c>
      <c r="F33" s="89">
        <v>1298</v>
      </c>
      <c r="G33" s="89">
        <v>20</v>
      </c>
      <c r="H33" s="89">
        <v>2</v>
      </c>
      <c r="I33" s="89">
        <f t="shared" ref="I33:I37" si="31">G33+H33</f>
        <v>22</v>
      </c>
      <c r="J33" s="89">
        <v>9.54</v>
      </c>
      <c r="K33" s="89">
        <v>0.81</v>
      </c>
      <c r="L33" s="89">
        <f t="shared" ref="L33:L37" si="32">J33+K33</f>
        <v>10.35</v>
      </c>
      <c r="M33" s="89">
        <v>13</v>
      </c>
      <c r="N33" s="89">
        <v>2</v>
      </c>
      <c r="O33" s="89">
        <f t="shared" ref="O33:O37" si="33">M33+N33</f>
        <v>15</v>
      </c>
      <c r="P33" s="89">
        <v>2728</v>
      </c>
      <c r="Q33" s="89">
        <v>249</v>
      </c>
      <c r="R33" s="89">
        <f t="shared" ref="R33:R37" si="34">P33+Q33</f>
        <v>2977</v>
      </c>
    </row>
    <row r="34" s="81" customFormat="true" ht="20" customHeight="true" spans="1:18">
      <c r="A34" s="89">
        <v>18</v>
      </c>
      <c r="B34" s="94"/>
      <c r="C34" s="89" t="s">
        <v>28</v>
      </c>
      <c r="D34" s="89">
        <v>108</v>
      </c>
      <c r="E34" s="89">
        <v>378</v>
      </c>
      <c r="F34" s="89">
        <f t="shared" ref="F34:F37" si="35">D34+E34</f>
        <v>486</v>
      </c>
      <c r="G34" s="89">
        <v>3</v>
      </c>
      <c r="H34" s="89">
        <v>8</v>
      </c>
      <c r="I34" s="89">
        <f t="shared" si="31"/>
        <v>11</v>
      </c>
      <c r="J34" s="89">
        <v>0.85</v>
      </c>
      <c r="K34" s="89">
        <v>3.04</v>
      </c>
      <c r="L34" s="89">
        <f t="shared" si="32"/>
        <v>3.89</v>
      </c>
      <c r="M34" s="89">
        <v>2</v>
      </c>
      <c r="N34" s="89">
        <v>4</v>
      </c>
      <c r="O34" s="89">
        <f t="shared" si="33"/>
        <v>6</v>
      </c>
      <c r="P34" s="89">
        <v>391</v>
      </c>
      <c r="Q34" s="89">
        <v>1398</v>
      </c>
      <c r="R34" s="89">
        <f t="shared" si="34"/>
        <v>1789</v>
      </c>
    </row>
    <row r="35" s="82" customFormat="true" ht="40" customHeight="true" spans="1:18">
      <c r="A35" s="89"/>
      <c r="B35" s="94"/>
      <c r="C35" s="89" t="s">
        <v>204</v>
      </c>
      <c r="D35" s="89">
        <f t="shared" ref="D35:R35" si="36">D36+D37</f>
        <v>4279</v>
      </c>
      <c r="E35" s="89">
        <f t="shared" si="36"/>
        <v>2735</v>
      </c>
      <c r="F35" s="89">
        <f t="shared" si="36"/>
        <v>7014</v>
      </c>
      <c r="G35" s="89">
        <f t="shared" si="36"/>
        <v>106</v>
      </c>
      <c r="H35" s="89">
        <f t="shared" si="36"/>
        <v>66</v>
      </c>
      <c r="I35" s="89">
        <f t="shared" si="36"/>
        <v>172</v>
      </c>
      <c r="J35" s="89">
        <f t="shared" si="36"/>
        <v>39.31</v>
      </c>
      <c r="K35" s="89">
        <f t="shared" si="36"/>
        <v>29.89</v>
      </c>
      <c r="L35" s="89">
        <f t="shared" si="36"/>
        <v>69.2</v>
      </c>
      <c r="M35" s="89">
        <f t="shared" si="36"/>
        <v>25</v>
      </c>
      <c r="N35" s="89">
        <f t="shared" si="36"/>
        <v>7</v>
      </c>
      <c r="O35" s="89">
        <f t="shared" si="36"/>
        <v>32</v>
      </c>
      <c r="P35" s="89">
        <f t="shared" si="36"/>
        <v>21014</v>
      </c>
      <c r="Q35" s="89">
        <f t="shared" si="36"/>
        <v>14373</v>
      </c>
      <c r="R35" s="89">
        <f t="shared" si="36"/>
        <v>35387</v>
      </c>
    </row>
    <row r="36" s="81" customFormat="true" ht="20" customHeight="true" spans="1:18">
      <c r="A36" s="89">
        <v>19</v>
      </c>
      <c r="B36" s="92" t="s">
        <v>150</v>
      </c>
      <c r="C36" s="89" t="s">
        <v>30</v>
      </c>
      <c r="D36" s="89">
        <v>3382</v>
      </c>
      <c r="E36" s="89">
        <v>2377</v>
      </c>
      <c r="F36" s="89">
        <f t="shared" si="35"/>
        <v>5759</v>
      </c>
      <c r="G36" s="89">
        <v>82</v>
      </c>
      <c r="H36" s="89">
        <v>56</v>
      </c>
      <c r="I36" s="89">
        <f t="shared" si="31"/>
        <v>138</v>
      </c>
      <c r="J36" s="89">
        <v>33.41</v>
      </c>
      <c r="K36" s="89">
        <v>25.46</v>
      </c>
      <c r="L36" s="89">
        <f t="shared" si="32"/>
        <v>58.87</v>
      </c>
      <c r="M36" s="89">
        <v>22</v>
      </c>
      <c r="N36" s="89">
        <v>5</v>
      </c>
      <c r="O36" s="89">
        <f t="shared" si="33"/>
        <v>27</v>
      </c>
      <c r="P36" s="89">
        <v>18814</v>
      </c>
      <c r="Q36" s="89">
        <v>13223</v>
      </c>
      <c r="R36" s="89">
        <f t="shared" si="34"/>
        <v>32037</v>
      </c>
    </row>
    <row r="37" s="81" customFormat="true" ht="20" customHeight="true" spans="1:18">
      <c r="A37" s="89">
        <v>20</v>
      </c>
      <c r="B37" s="93"/>
      <c r="C37" s="89" t="s">
        <v>32</v>
      </c>
      <c r="D37" s="89">
        <v>897</v>
      </c>
      <c r="E37" s="89">
        <v>358</v>
      </c>
      <c r="F37" s="89">
        <f t="shared" si="35"/>
        <v>1255</v>
      </c>
      <c r="G37" s="89">
        <v>24</v>
      </c>
      <c r="H37" s="89">
        <v>10</v>
      </c>
      <c r="I37" s="89">
        <f t="shared" si="31"/>
        <v>34</v>
      </c>
      <c r="J37" s="89">
        <v>5.9</v>
      </c>
      <c r="K37" s="89">
        <v>4.43</v>
      </c>
      <c r="L37" s="89">
        <f t="shared" si="32"/>
        <v>10.33</v>
      </c>
      <c r="M37" s="89">
        <v>3</v>
      </c>
      <c r="N37" s="89">
        <v>2</v>
      </c>
      <c r="O37" s="89">
        <f t="shared" si="33"/>
        <v>5</v>
      </c>
      <c r="P37" s="89">
        <v>2200</v>
      </c>
      <c r="Q37" s="89">
        <v>1150</v>
      </c>
      <c r="R37" s="89">
        <f t="shared" si="34"/>
        <v>3350</v>
      </c>
    </row>
    <row r="38" s="82" customFormat="true" ht="40" customHeight="true" spans="1:18">
      <c r="A38" s="89"/>
      <c r="B38" s="93"/>
      <c r="C38" s="89" t="s">
        <v>205</v>
      </c>
      <c r="D38" s="89">
        <f t="shared" ref="D38:R38" si="37">D39+D40</f>
        <v>1695</v>
      </c>
      <c r="E38" s="89">
        <f t="shared" si="37"/>
        <v>300</v>
      </c>
      <c r="F38" s="89">
        <f t="shared" si="37"/>
        <v>1995</v>
      </c>
      <c r="G38" s="89">
        <f t="shared" si="37"/>
        <v>52</v>
      </c>
      <c r="H38" s="89">
        <f t="shared" si="37"/>
        <v>5</v>
      </c>
      <c r="I38" s="89">
        <f t="shared" si="37"/>
        <v>57</v>
      </c>
      <c r="J38" s="95">
        <f t="shared" si="37"/>
        <v>12.15</v>
      </c>
      <c r="K38" s="95">
        <f t="shared" si="37"/>
        <v>1.8</v>
      </c>
      <c r="L38" s="95">
        <f t="shared" si="37"/>
        <v>13.95</v>
      </c>
      <c r="M38" s="97">
        <f t="shared" si="37"/>
        <v>28</v>
      </c>
      <c r="N38" s="97">
        <f t="shared" si="37"/>
        <v>3</v>
      </c>
      <c r="O38" s="97">
        <f t="shared" si="37"/>
        <v>31</v>
      </c>
      <c r="P38" s="97">
        <f t="shared" si="37"/>
        <v>10895</v>
      </c>
      <c r="Q38" s="97">
        <f t="shared" si="37"/>
        <v>1883</v>
      </c>
      <c r="R38" s="97">
        <f t="shared" si="37"/>
        <v>12778</v>
      </c>
    </row>
    <row r="39" s="81" customFormat="true" ht="20" customHeight="true" spans="1:18">
      <c r="A39" s="89">
        <v>21</v>
      </c>
      <c r="B39" s="93"/>
      <c r="C39" s="89" t="s">
        <v>33</v>
      </c>
      <c r="D39" s="89">
        <v>219</v>
      </c>
      <c r="E39" s="89">
        <v>41</v>
      </c>
      <c r="F39" s="89">
        <f t="shared" ref="F39:F42" si="38">D39+E39</f>
        <v>260</v>
      </c>
      <c r="G39" s="89">
        <v>9</v>
      </c>
      <c r="H39" s="89">
        <v>1</v>
      </c>
      <c r="I39" s="89">
        <f t="shared" ref="I39:I42" si="39">G39+H39</f>
        <v>10</v>
      </c>
      <c r="J39" s="89">
        <v>2</v>
      </c>
      <c r="K39" s="89">
        <v>0.35</v>
      </c>
      <c r="L39" s="89">
        <f t="shared" ref="L39:L42" si="40">J39+K39</f>
        <v>2.35</v>
      </c>
      <c r="M39" s="89">
        <v>9</v>
      </c>
      <c r="N39" s="89">
        <v>1</v>
      </c>
      <c r="O39" s="89">
        <f t="shared" ref="O39:O42" si="41">M39+N39</f>
        <v>10</v>
      </c>
      <c r="P39" s="89">
        <v>1300</v>
      </c>
      <c r="Q39" s="89">
        <v>200</v>
      </c>
      <c r="R39" s="89">
        <f t="shared" ref="R39:R42" si="42">P39+Q39</f>
        <v>1500</v>
      </c>
    </row>
    <row r="40" s="81" customFormat="true" ht="20" customHeight="true" spans="1:18">
      <c r="A40" s="89">
        <v>22</v>
      </c>
      <c r="B40" s="94"/>
      <c r="C40" s="89" t="s">
        <v>34</v>
      </c>
      <c r="D40" s="89">
        <v>1476</v>
      </c>
      <c r="E40" s="89">
        <v>259</v>
      </c>
      <c r="F40" s="89">
        <f t="shared" si="38"/>
        <v>1735</v>
      </c>
      <c r="G40" s="89">
        <v>43</v>
      </c>
      <c r="H40" s="89">
        <v>4</v>
      </c>
      <c r="I40" s="89">
        <f t="shared" si="39"/>
        <v>47</v>
      </c>
      <c r="J40" s="89">
        <v>10.15</v>
      </c>
      <c r="K40" s="89">
        <v>1.45</v>
      </c>
      <c r="L40" s="89">
        <f t="shared" si="40"/>
        <v>11.6</v>
      </c>
      <c r="M40" s="89">
        <v>19</v>
      </c>
      <c r="N40" s="89">
        <v>2</v>
      </c>
      <c r="O40" s="89">
        <f t="shared" si="41"/>
        <v>21</v>
      </c>
      <c r="P40" s="89">
        <v>9595</v>
      </c>
      <c r="Q40" s="89">
        <v>1683</v>
      </c>
      <c r="R40" s="89">
        <f t="shared" si="42"/>
        <v>11278</v>
      </c>
    </row>
    <row r="41" s="82" customFormat="true" ht="40" customHeight="true" spans="1:18">
      <c r="A41" s="89"/>
      <c r="B41" s="87" t="s">
        <v>156</v>
      </c>
      <c r="C41" s="89" t="s">
        <v>204</v>
      </c>
      <c r="D41" s="89">
        <f t="shared" ref="D41:R41" si="43">D42</f>
        <v>1421</v>
      </c>
      <c r="E41" s="89">
        <f t="shared" si="43"/>
        <v>234</v>
      </c>
      <c r="F41" s="89">
        <f t="shared" si="43"/>
        <v>1655</v>
      </c>
      <c r="G41" s="89">
        <f t="shared" si="43"/>
        <v>31</v>
      </c>
      <c r="H41" s="89">
        <f t="shared" si="43"/>
        <v>5</v>
      </c>
      <c r="I41" s="89">
        <f t="shared" si="43"/>
        <v>36</v>
      </c>
      <c r="J41" s="95">
        <f t="shared" si="43"/>
        <v>11.89</v>
      </c>
      <c r="K41" s="95">
        <f t="shared" si="43"/>
        <v>2.26</v>
      </c>
      <c r="L41" s="95">
        <f t="shared" si="43"/>
        <v>14.15</v>
      </c>
      <c r="M41" s="89">
        <f t="shared" si="43"/>
        <v>22</v>
      </c>
      <c r="N41" s="89">
        <f t="shared" si="43"/>
        <v>5</v>
      </c>
      <c r="O41" s="89">
        <f t="shared" si="43"/>
        <v>27</v>
      </c>
      <c r="P41" s="96">
        <f t="shared" si="43"/>
        <v>6226</v>
      </c>
      <c r="Q41" s="96">
        <f t="shared" si="43"/>
        <v>1175</v>
      </c>
      <c r="R41" s="96">
        <f t="shared" si="43"/>
        <v>7401</v>
      </c>
    </row>
    <row r="42" s="81" customFormat="true" ht="20" customHeight="true" spans="1:18">
      <c r="A42" s="89">
        <v>23</v>
      </c>
      <c r="B42" s="87"/>
      <c r="C42" s="89" t="s">
        <v>42</v>
      </c>
      <c r="D42" s="89">
        <v>1421</v>
      </c>
      <c r="E42" s="89">
        <v>234</v>
      </c>
      <c r="F42" s="89">
        <f t="shared" si="38"/>
        <v>1655</v>
      </c>
      <c r="G42" s="89">
        <v>31</v>
      </c>
      <c r="H42" s="89">
        <v>5</v>
      </c>
      <c r="I42" s="89">
        <f t="shared" si="39"/>
        <v>36</v>
      </c>
      <c r="J42" s="89">
        <v>11.89</v>
      </c>
      <c r="K42" s="89">
        <v>2.26</v>
      </c>
      <c r="L42" s="89">
        <f t="shared" si="40"/>
        <v>14.15</v>
      </c>
      <c r="M42" s="89">
        <v>22</v>
      </c>
      <c r="N42" s="89">
        <v>5</v>
      </c>
      <c r="O42" s="89">
        <f t="shared" si="41"/>
        <v>27</v>
      </c>
      <c r="P42" s="89">
        <v>6226</v>
      </c>
      <c r="Q42" s="89">
        <v>1175</v>
      </c>
      <c r="R42" s="89">
        <f t="shared" si="42"/>
        <v>7401</v>
      </c>
    </row>
    <row r="43" s="82" customFormat="true" ht="40" customHeight="true" spans="1:18">
      <c r="A43" s="89"/>
      <c r="B43" s="87" t="s">
        <v>163</v>
      </c>
      <c r="C43" s="89" t="s">
        <v>204</v>
      </c>
      <c r="D43" s="89">
        <f t="shared" ref="D43:R43" si="44">D44+D45</f>
        <v>4257</v>
      </c>
      <c r="E43" s="89">
        <f t="shared" si="44"/>
        <v>752</v>
      </c>
      <c r="F43" s="89">
        <f t="shared" si="44"/>
        <v>5009</v>
      </c>
      <c r="G43" s="89">
        <f t="shared" si="44"/>
        <v>86</v>
      </c>
      <c r="H43" s="89">
        <f t="shared" si="44"/>
        <v>15</v>
      </c>
      <c r="I43" s="89">
        <f t="shared" si="44"/>
        <v>101</v>
      </c>
      <c r="J43" s="95">
        <f t="shared" si="44"/>
        <v>36.13</v>
      </c>
      <c r="K43" s="95">
        <f t="shared" si="44"/>
        <v>6.58</v>
      </c>
      <c r="L43" s="95">
        <f t="shared" si="44"/>
        <v>42.71</v>
      </c>
      <c r="M43" s="89">
        <f t="shared" si="44"/>
        <v>59</v>
      </c>
      <c r="N43" s="89">
        <f t="shared" si="44"/>
        <v>6</v>
      </c>
      <c r="O43" s="89">
        <f t="shared" si="44"/>
        <v>65</v>
      </c>
      <c r="P43" s="96">
        <f t="shared" si="44"/>
        <v>14788</v>
      </c>
      <c r="Q43" s="96">
        <f t="shared" si="44"/>
        <v>2517</v>
      </c>
      <c r="R43" s="96">
        <f t="shared" si="44"/>
        <v>17305</v>
      </c>
    </row>
    <row r="44" s="81" customFormat="true" ht="20" customHeight="true" spans="1:18">
      <c r="A44" s="89">
        <v>24</v>
      </c>
      <c r="B44" s="87"/>
      <c r="C44" s="89" t="s">
        <v>43</v>
      </c>
      <c r="D44" s="89">
        <v>3447</v>
      </c>
      <c r="E44" s="89">
        <v>622</v>
      </c>
      <c r="F44" s="89">
        <f t="shared" ref="F44:F48" si="45">D44+E44</f>
        <v>4069</v>
      </c>
      <c r="G44" s="89">
        <v>65</v>
      </c>
      <c r="H44" s="89">
        <v>12</v>
      </c>
      <c r="I44" s="89">
        <f t="shared" ref="I44:I48" si="46">G44+H44</f>
        <v>77</v>
      </c>
      <c r="J44" s="89">
        <v>31.19</v>
      </c>
      <c r="K44" s="89">
        <v>5.56</v>
      </c>
      <c r="L44" s="89">
        <f t="shared" ref="L44:L48" si="47">J44+K44</f>
        <v>36.75</v>
      </c>
      <c r="M44" s="89">
        <v>44</v>
      </c>
      <c r="N44" s="89">
        <v>4</v>
      </c>
      <c r="O44" s="89">
        <f t="shared" ref="O44:O48" si="48">M44+N44</f>
        <v>48</v>
      </c>
      <c r="P44" s="89">
        <v>12068</v>
      </c>
      <c r="Q44" s="89">
        <v>1956</v>
      </c>
      <c r="R44" s="89">
        <f t="shared" ref="R44:R48" si="49">P44+Q44</f>
        <v>14024</v>
      </c>
    </row>
    <row r="45" s="81" customFormat="true" ht="20" customHeight="true" spans="1:18">
      <c r="A45" s="89">
        <v>25</v>
      </c>
      <c r="B45" s="87"/>
      <c r="C45" s="89" t="s">
        <v>47</v>
      </c>
      <c r="D45" s="89">
        <v>810</v>
      </c>
      <c r="E45" s="89">
        <v>130</v>
      </c>
      <c r="F45" s="89">
        <f t="shared" si="45"/>
        <v>940</v>
      </c>
      <c r="G45" s="89">
        <v>21</v>
      </c>
      <c r="H45" s="89">
        <v>3</v>
      </c>
      <c r="I45" s="89">
        <f t="shared" si="46"/>
        <v>24</v>
      </c>
      <c r="J45" s="89">
        <v>4.94</v>
      </c>
      <c r="K45" s="89">
        <v>1.02</v>
      </c>
      <c r="L45" s="89">
        <f t="shared" si="47"/>
        <v>5.96</v>
      </c>
      <c r="M45" s="89">
        <v>15</v>
      </c>
      <c r="N45" s="89">
        <v>2</v>
      </c>
      <c r="O45" s="89">
        <f t="shared" si="48"/>
        <v>17</v>
      </c>
      <c r="P45" s="89">
        <v>2720</v>
      </c>
      <c r="Q45" s="89">
        <v>561</v>
      </c>
      <c r="R45" s="89">
        <f t="shared" si="49"/>
        <v>3281</v>
      </c>
    </row>
    <row r="46" s="82" customFormat="true" ht="40" customHeight="true" spans="1:18">
      <c r="A46" s="89"/>
      <c r="B46" s="87"/>
      <c r="C46" s="89" t="s">
        <v>205</v>
      </c>
      <c r="D46" s="89">
        <f t="shared" ref="D46:R46" si="50">D47+D48</f>
        <v>382</v>
      </c>
      <c r="E46" s="89">
        <f t="shared" si="50"/>
        <v>30</v>
      </c>
      <c r="F46" s="89">
        <f t="shared" si="50"/>
        <v>412</v>
      </c>
      <c r="G46" s="89">
        <f t="shared" si="50"/>
        <v>11</v>
      </c>
      <c r="H46" s="89">
        <f t="shared" si="50"/>
        <v>2</v>
      </c>
      <c r="I46" s="89">
        <f t="shared" si="50"/>
        <v>13</v>
      </c>
      <c r="J46" s="95">
        <f t="shared" si="50"/>
        <v>2.9</v>
      </c>
      <c r="K46" s="95">
        <f t="shared" si="50"/>
        <v>0.19</v>
      </c>
      <c r="L46" s="95">
        <f t="shared" si="50"/>
        <v>3.09</v>
      </c>
      <c r="M46" s="89">
        <f t="shared" si="50"/>
        <v>11</v>
      </c>
      <c r="N46" s="89">
        <f t="shared" si="50"/>
        <v>1</v>
      </c>
      <c r="O46" s="89">
        <f t="shared" si="50"/>
        <v>12</v>
      </c>
      <c r="P46" s="96">
        <f t="shared" si="50"/>
        <v>1743</v>
      </c>
      <c r="Q46" s="96">
        <f t="shared" si="50"/>
        <v>308</v>
      </c>
      <c r="R46" s="96">
        <f t="shared" si="50"/>
        <v>2051</v>
      </c>
    </row>
    <row r="47" s="81" customFormat="true" ht="20" customHeight="true" spans="1:18">
      <c r="A47" s="89">
        <v>26</v>
      </c>
      <c r="B47" s="87"/>
      <c r="C47" s="89" t="s">
        <v>46</v>
      </c>
      <c r="D47" s="89">
        <v>230</v>
      </c>
      <c r="E47" s="89">
        <v>30</v>
      </c>
      <c r="F47" s="89">
        <f t="shared" si="45"/>
        <v>260</v>
      </c>
      <c r="G47" s="89">
        <v>7</v>
      </c>
      <c r="H47" s="89">
        <v>2</v>
      </c>
      <c r="I47" s="89">
        <f t="shared" si="46"/>
        <v>9</v>
      </c>
      <c r="J47" s="89">
        <v>1.78</v>
      </c>
      <c r="K47" s="89">
        <v>0.19</v>
      </c>
      <c r="L47" s="89">
        <f t="shared" si="47"/>
        <v>1.97</v>
      </c>
      <c r="M47" s="89">
        <v>7</v>
      </c>
      <c r="N47" s="89">
        <v>1</v>
      </c>
      <c r="O47" s="89">
        <f t="shared" si="48"/>
        <v>8</v>
      </c>
      <c r="P47" s="89">
        <v>1363</v>
      </c>
      <c r="Q47" s="89">
        <v>308</v>
      </c>
      <c r="R47" s="89">
        <f t="shared" si="49"/>
        <v>1671</v>
      </c>
    </row>
    <row r="48" s="81" customFormat="true" ht="20" customHeight="true" spans="1:18">
      <c r="A48" s="89">
        <v>27</v>
      </c>
      <c r="B48" s="87"/>
      <c r="C48" s="89" t="s">
        <v>44</v>
      </c>
      <c r="D48" s="89">
        <v>152</v>
      </c>
      <c r="E48" s="89">
        <v>0</v>
      </c>
      <c r="F48" s="89">
        <f t="shared" si="45"/>
        <v>152</v>
      </c>
      <c r="G48" s="89">
        <v>4</v>
      </c>
      <c r="H48" s="89">
        <v>0</v>
      </c>
      <c r="I48" s="89">
        <f t="shared" si="46"/>
        <v>4</v>
      </c>
      <c r="J48" s="89">
        <v>1.12</v>
      </c>
      <c r="K48" s="89">
        <v>0</v>
      </c>
      <c r="L48" s="89">
        <f t="shared" si="47"/>
        <v>1.12</v>
      </c>
      <c r="M48" s="89">
        <v>4</v>
      </c>
      <c r="N48" s="89">
        <v>0</v>
      </c>
      <c r="O48" s="89">
        <f t="shared" si="48"/>
        <v>4</v>
      </c>
      <c r="P48" s="89">
        <v>380</v>
      </c>
      <c r="Q48" s="89">
        <v>0</v>
      </c>
      <c r="R48" s="89">
        <f t="shared" si="49"/>
        <v>380</v>
      </c>
    </row>
    <row r="49" s="82" customFormat="true" ht="40" customHeight="true" spans="1:18">
      <c r="A49" s="89"/>
      <c r="B49" s="93" t="s">
        <v>169</v>
      </c>
      <c r="C49" s="89" t="s">
        <v>204</v>
      </c>
      <c r="D49" s="89">
        <f t="shared" ref="D49:R49" si="51">D50+D51+D52</f>
        <v>4905</v>
      </c>
      <c r="E49" s="89">
        <f t="shared" si="51"/>
        <v>1788</v>
      </c>
      <c r="F49" s="89">
        <f t="shared" si="51"/>
        <v>6693</v>
      </c>
      <c r="G49" s="89">
        <f t="shared" si="51"/>
        <v>110</v>
      </c>
      <c r="H49" s="89">
        <f t="shared" si="51"/>
        <v>33</v>
      </c>
      <c r="I49" s="89">
        <f t="shared" si="51"/>
        <v>143</v>
      </c>
      <c r="J49" s="95">
        <f t="shared" si="51"/>
        <v>35.98</v>
      </c>
      <c r="K49" s="95">
        <f t="shared" si="51"/>
        <v>17.48</v>
      </c>
      <c r="L49" s="95">
        <f t="shared" si="51"/>
        <v>53.46</v>
      </c>
      <c r="M49" s="89">
        <f t="shared" si="51"/>
        <v>36</v>
      </c>
      <c r="N49" s="89">
        <f t="shared" si="51"/>
        <v>17</v>
      </c>
      <c r="O49" s="89">
        <f t="shared" si="51"/>
        <v>53</v>
      </c>
      <c r="P49" s="96">
        <f t="shared" si="51"/>
        <v>15626</v>
      </c>
      <c r="Q49" s="96">
        <f t="shared" si="51"/>
        <v>9783</v>
      </c>
      <c r="R49" s="96">
        <f t="shared" si="51"/>
        <v>25409</v>
      </c>
    </row>
    <row r="50" s="81" customFormat="true" ht="20" customHeight="true" spans="1:18">
      <c r="A50" s="89">
        <v>28</v>
      </c>
      <c r="B50" s="93"/>
      <c r="C50" s="89" t="s">
        <v>48</v>
      </c>
      <c r="D50" s="89">
        <v>3717</v>
      </c>
      <c r="E50" s="89">
        <v>620</v>
      </c>
      <c r="F50" s="89">
        <f t="shared" ref="F50:F52" si="52">D50+E50</f>
        <v>4337</v>
      </c>
      <c r="G50" s="89">
        <v>90</v>
      </c>
      <c r="H50" s="89">
        <v>11</v>
      </c>
      <c r="I50" s="89">
        <f t="shared" ref="I50:I52" si="53">G50+H50</f>
        <v>101</v>
      </c>
      <c r="J50" s="89">
        <v>27.37</v>
      </c>
      <c r="K50" s="89">
        <v>5.43</v>
      </c>
      <c r="L50" s="89">
        <f t="shared" ref="L50:L52" si="54">J50+K50</f>
        <v>32.8</v>
      </c>
      <c r="M50" s="89">
        <v>19</v>
      </c>
      <c r="N50" s="89">
        <v>2</v>
      </c>
      <c r="O50" s="89">
        <f t="shared" ref="O50:O52" si="55">M50+N50</f>
        <v>21</v>
      </c>
      <c r="P50" s="89">
        <v>13294</v>
      </c>
      <c r="Q50" s="89">
        <v>1845</v>
      </c>
      <c r="R50" s="89">
        <f t="shared" ref="R50:R52" si="56">P50+Q50</f>
        <v>15139</v>
      </c>
    </row>
    <row r="51" s="81" customFormat="true" ht="20" customHeight="true" spans="1:18">
      <c r="A51" s="89">
        <v>29</v>
      </c>
      <c r="B51" s="93"/>
      <c r="C51" s="89" t="s">
        <v>49</v>
      </c>
      <c r="D51" s="89">
        <v>120</v>
      </c>
      <c r="E51" s="89">
        <v>983</v>
      </c>
      <c r="F51" s="89">
        <f t="shared" si="52"/>
        <v>1103</v>
      </c>
      <c r="G51" s="89">
        <v>3</v>
      </c>
      <c r="H51" s="89">
        <v>18</v>
      </c>
      <c r="I51" s="89">
        <f t="shared" si="53"/>
        <v>21</v>
      </c>
      <c r="J51" s="89">
        <v>1.01</v>
      </c>
      <c r="K51" s="89">
        <v>9.45</v>
      </c>
      <c r="L51" s="89">
        <f t="shared" si="54"/>
        <v>10.46</v>
      </c>
      <c r="M51" s="89">
        <v>2</v>
      </c>
      <c r="N51" s="89">
        <v>12</v>
      </c>
      <c r="O51" s="89">
        <f t="shared" si="55"/>
        <v>14</v>
      </c>
      <c r="P51" s="89">
        <v>750</v>
      </c>
      <c r="Q51" s="89">
        <v>7480</v>
      </c>
      <c r="R51" s="89">
        <f t="shared" si="56"/>
        <v>8230</v>
      </c>
    </row>
    <row r="52" s="81" customFormat="true" ht="20" customHeight="true" spans="1:18">
      <c r="A52" s="89">
        <v>30</v>
      </c>
      <c r="B52" s="93"/>
      <c r="C52" s="89" t="s">
        <v>50</v>
      </c>
      <c r="D52" s="89">
        <v>1068</v>
      </c>
      <c r="E52" s="89">
        <v>185</v>
      </c>
      <c r="F52" s="89">
        <f t="shared" si="52"/>
        <v>1253</v>
      </c>
      <c r="G52" s="89">
        <v>17</v>
      </c>
      <c r="H52" s="89">
        <v>4</v>
      </c>
      <c r="I52" s="89">
        <f t="shared" si="53"/>
        <v>21</v>
      </c>
      <c r="J52" s="89">
        <v>7.6</v>
      </c>
      <c r="K52" s="89">
        <v>2.6</v>
      </c>
      <c r="L52" s="89">
        <f t="shared" si="54"/>
        <v>10.2</v>
      </c>
      <c r="M52" s="89">
        <v>15</v>
      </c>
      <c r="N52" s="89">
        <v>3</v>
      </c>
      <c r="O52" s="89">
        <f t="shared" si="55"/>
        <v>18</v>
      </c>
      <c r="P52" s="89">
        <v>1582</v>
      </c>
      <c r="Q52" s="89">
        <v>458</v>
      </c>
      <c r="R52" s="89">
        <f t="shared" si="56"/>
        <v>2040</v>
      </c>
    </row>
    <row r="53" s="82" customFormat="true" ht="40" customHeight="true" spans="1:18">
      <c r="A53" s="89"/>
      <c r="B53" s="93"/>
      <c r="C53" s="89" t="s">
        <v>205</v>
      </c>
      <c r="D53" s="89">
        <f t="shared" ref="D53:R53" si="57">D54</f>
        <v>865</v>
      </c>
      <c r="E53" s="89">
        <f t="shared" si="57"/>
        <v>126</v>
      </c>
      <c r="F53" s="89">
        <f t="shared" si="57"/>
        <v>991</v>
      </c>
      <c r="G53" s="89">
        <f t="shared" si="57"/>
        <v>21</v>
      </c>
      <c r="H53" s="89">
        <f t="shared" si="57"/>
        <v>4</v>
      </c>
      <c r="I53" s="89">
        <f t="shared" si="57"/>
        <v>25</v>
      </c>
      <c r="J53" s="95">
        <f t="shared" si="57"/>
        <v>7.22</v>
      </c>
      <c r="K53" s="95">
        <f t="shared" si="57"/>
        <v>2.14</v>
      </c>
      <c r="L53" s="95">
        <f t="shared" si="57"/>
        <v>9.36</v>
      </c>
      <c r="M53" s="89">
        <f t="shared" si="57"/>
        <v>15</v>
      </c>
      <c r="N53" s="89">
        <f t="shared" si="57"/>
        <v>0</v>
      </c>
      <c r="O53" s="89">
        <f t="shared" si="57"/>
        <v>15</v>
      </c>
      <c r="P53" s="96">
        <f t="shared" si="57"/>
        <v>4972</v>
      </c>
      <c r="Q53" s="96">
        <f t="shared" si="57"/>
        <v>359</v>
      </c>
      <c r="R53" s="96">
        <f t="shared" si="57"/>
        <v>5331</v>
      </c>
    </row>
    <row r="54" s="81" customFormat="true" ht="20" customHeight="true" spans="1:18">
      <c r="A54" s="89">
        <v>31</v>
      </c>
      <c r="B54" s="94"/>
      <c r="C54" s="89" t="s">
        <v>51</v>
      </c>
      <c r="D54" s="89">
        <v>865</v>
      </c>
      <c r="E54" s="89">
        <v>126</v>
      </c>
      <c r="F54" s="89">
        <f t="shared" ref="F54:F60" si="58">D54+E54</f>
        <v>991</v>
      </c>
      <c r="G54" s="89">
        <v>21</v>
      </c>
      <c r="H54" s="89">
        <v>4</v>
      </c>
      <c r="I54" s="89">
        <f t="shared" ref="I54:I60" si="59">G54+H54</f>
        <v>25</v>
      </c>
      <c r="J54" s="89">
        <v>7.22</v>
      </c>
      <c r="K54" s="89">
        <v>2.14</v>
      </c>
      <c r="L54" s="89">
        <f t="shared" ref="L54:L60" si="60">J54+K54</f>
        <v>9.36</v>
      </c>
      <c r="M54" s="89">
        <v>15</v>
      </c>
      <c r="N54" s="89">
        <v>0</v>
      </c>
      <c r="O54" s="89">
        <f t="shared" ref="O54:O60" si="61">M54+N54</f>
        <v>15</v>
      </c>
      <c r="P54" s="89">
        <v>4972</v>
      </c>
      <c r="Q54" s="89">
        <v>359</v>
      </c>
      <c r="R54" s="89">
        <f t="shared" ref="R54:R60" si="62">P54+Q54</f>
        <v>5331</v>
      </c>
    </row>
    <row r="55" s="82" customFormat="true" ht="40" customHeight="true" spans="1:18">
      <c r="A55" s="89"/>
      <c r="B55" s="93" t="s">
        <v>208</v>
      </c>
      <c r="C55" s="89" t="s">
        <v>204</v>
      </c>
      <c r="D55" s="89">
        <f t="shared" ref="D55:R55" si="63">D56+D58+D57+D59+D60</f>
        <v>21923</v>
      </c>
      <c r="E55" s="89">
        <f t="shared" si="63"/>
        <v>3509</v>
      </c>
      <c r="F55" s="89">
        <f t="shared" si="63"/>
        <v>25432</v>
      </c>
      <c r="G55" s="89">
        <f t="shared" si="63"/>
        <v>473</v>
      </c>
      <c r="H55" s="89">
        <f t="shared" si="63"/>
        <v>69</v>
      </c>
      <c r="I55" s="89">
        <f t="shared" si="63"/>
        <v>542</v>
      </c>
      <c r="J55" s="95">
        <f t="shared" si="63"/>
        <v>191.87</v>
      </c>
      <c r="K55" s="95">
        <f t="shared" si="63"/>
        <v>35.02</v>
      </c>
      <c r="L55" s="95">
        <f t="shared" si="63"/>
        <v>226.89</v>
      </c>
      <c r="M55" s="89">
        <f t="shared" si="63"/>
        <v>108</v>
      </c>
      <c r="N55" s="89">
        <f t="shared" si="63"/>
        <v>10</v>
      </c>
      <c r="O55" s="89">
        <f t="shared" si="63"/>
        <v>118</v>
      </c>
      <c r="P55" s="96">
        <f t="shared" si="63"/>
        <v>85816</v>
      </c>
      <c r="Q55" s="96">
        <f t="shared" si="63"/>
        <v>13590</v>
      </c>
      <c r="R55" s="96">
        <f t="shared" si="63"/>
        <v>99406</v>
      </c>
    </row>
    <row r="56" s="81" customFormat="true" ht="20" customHeight="true" spans="1:18">
      <c r="A56" s="89">
        <v>32</v>
      </c>
      <c r="B56" s="93"/>
      <c r="C56" s="89" t="s">
        <v>176</v>
      </c>
      <c r="D56" s="89">
        <v>12409</v>
      </c>
      <c r="E56" s="89">
        <v>1940</v>
      </c>
      <c r="F56" s="89">
        <f t="shared" si="58"/>
        <v>14349</v>
      </c>
      <c r="G56" s="89">
        <v>283</v>
      </c>
      <c r="H56" s="89">
        <v>40</v>
      </c>
      <c r="I56" s="89">
        <f t="shared" si="59"/>
        <v>323</v>
      </c>
      <c r="J56" s="89">
        <v>102.57</v>
      </c>
      <c r="K56" s="89">
        <v>19.57</v>
      </c>
      <c r="L56" s="89">
        <f t="shared" si="60"/>
        <v>122.14</v>
      </c>
      <c r="M56" s="89">
        <v>44</v>
      </c>
      <c r="N56" s="89">
        <v>2</v>
      </c>
      <c r="O56" s="89">
        <f t="shared" si="61"/>
        <v>46</v>
      </c>
      <c r="P56" s="89">
        <v>52118</v>
      </c>
      <c r="Q56" s="89">
        <v>8148</v>
      </c>
      <c r="R56" s="89">
        <f t="shared" si="62"/>
        <v>60266</v>
      </c>
    </row>
    <row r="57" s="81" customFormat="true" ht="20" customHeight="true" spans="1:18">
      <c r="A57" s="89">
        <v>33</v>
      </c>
      <c r="B57" s="93"/>
      <c r="C57" s="89" t="s">
        <v>60</v>
      </c>
      <c r="D57" s="89">
        <v>1922</v>
      </c>
      <c r="E57" s="89">
        <v>342</v>
      </c>
      <c r="F57" s="89">
        <f t="shared" si="58"/>
        <v>2264</v>
      </c>
      <c r="G57" s="89">
        <v>46</v>
      </c>
      <c r="H57" s="89">
        <v>9</v>
      </c>
      <c r="I57" s="89">
        <f t="shared" si="59"/>
        <v>55</v>
      </c>
      <c r="J57" s="89">
        <v>26.26</v>
      </c>
      <c r="K57" s="89">
        <v>4.36</v>
      </c>
      <c r="L57" s="89">
        <f t="shared" si="60"/>
        <v>30.62</v>
      </c>
      <c r="M57" s="89">
        <v>23</v>
      </c>
      <c r="N57" s="89">
        <v>2</v>
      </c>
      <c r="O57" s="89">
        <f t="shared" si="61"/>
        <v>25</v>
      </c>
      <c r="P57" s="89">
        <v>12342</v>
      </c>
      <c r="Q57" s="89">
        <v>2049</v>
      </c>
      <c r="R57" s="89">
        <f t="shared" si="62"/>
        <v>14391</v>
      </c>
    </row>
    <row r="58" s="81" customFormat="true" ht="20" customHeight="true" spans="1:18">
      <c r="A58" s="89">
        <v>34</v>
      </c>
      <c r="B58" s="93"/>
      <c r="C58" s="89" t="s">
        <v>55</v>
      </c>
      <c r="D58" s="89">
        <v>891</v>
      </c>
      <c r="E58" s="89">
        <v>132</v>
      </c>
      <c r="F58" s="89">
        <f t="shared" si="58"/>
        <v>1023</v>
      </c>
      <c r="G58" s="89">
        <v>29</v>
      </c>
      <c r="H58" s="89">
        <v>2</v>
      </c>
      <c r="I58" s="89">
        <f t="shared" si="59"/>
        <v>31</v>
      </c>
      <c r="J58" s="89">
        <v>9.41</v>
      </c>
      <c r="K58" s="89">
        <v>1.25</v>
      </c>
      <c r="L58" s="89">
        <f t="shared" si="60"/>
        <v>10.66</v>
      </c>
      <c r="M58" s="89">
        <v>9</v>
      </c>
      <c r="N58" s="89">
        <v>1</v>
      </c>
      <c r="O58" s="89">
        <f t="shared" si="61"/>
        <v>10</v>
      </c>
      <c r="P58" s="89">
        <v>3119</v>
      </c>
      <c r="Q58" s="89">
        <v>462</v>
      </c>
      <c r="R58" s="89">
        <f t="shared" si="62"/>
        <v>3581</v>
      </c>
    </row>
    <row r="59" s="81" customFormat="true" ht="20" customHeight="true" spans="1:18">
      <c r="A59" s="89">
        <v>35</v>
      </c>
      <c r="B59" s="93"/>
      <c r="C59" s="89" t="s">
        <v>61</v>
      </c>
      <c r="D59" s="89">
        <v>4732</v>
      </c>
      <c r="E59" s="89">
        <v>809</v>
      </c>
      <c r="F59" s="89">
        <f t="shared" si="58"/>
        <v>5541</v>
      </c>
      <c r="G59" s="89">
        <v>84</v>
      </c>
      <c r="H59" s="89">
        <v>13</v>
      </c>
      <c r="I59" s="89">
        <f t="shared" si="59"/>
        <v>97</v>
      </c>
      <c r="J59" s="89">
        <v>36.36</v>
      </c>
      <c r="K59" s="89">
        <v>6.8</v>
      </c>
      <c r="L59" s="89">
        <f t="shared" si="60"/>
        <v>43.16</v>
      </c>
      <c r="M59" s="89">
        <v>26</v>
      </c>
      <c r="N59" s="89">
        <v>2</v>
      </c>
      <c r="O59" s="89">
        <f t="shared" si="61"/>
        <v>28</v>
      </c>
      <c r="P59" s="89">
        <v>11357</v>
      </c>
      <c r="Q59" s="89">
        <v>1942</v>
      </c>
      <c r="R59" s="89">
        <f t="shared" si="62"/>
        <v>13299</v>
      </c>
    </row>
    <row r="60" s="81" customFormat="true" ht="20" customHeight="true" spans="1:18">
      <c r="A60" s="89">
        <v>36</v>
      </c>
      <c r="B60" s="93"/>
      <c r="C60" s="89" t="s">
        <v>57</v>
      </c>
      <c r="D60" s="89">
        <v>1969</v>
      </c>
      <c r="E60" s="89">
        <v>286</v>
      </c>
      <c r="F60" s="89">
        <f t="shared" si="58"/>
        <v>2255</v>
      </c>
      <c r="G60" s="89">
        <v>31</v>
      </c>
      <c r="H60" s="89">
        <v>5</v>
      </c>
      <c r="I60" s="89">
        <f t="shared" si="59"/>
        <v>36</v>
      </c>
      <c r="J60" s="89">
        <v>17.27</v>
      </c>
      <c r="K60" s="89">
        <v>3.04</v>
      </c>
      <c r="L60" s="89">
        <f t="shared" si="60"/>
        <v>20.31</v>
      </c>
      <c r="M60" s="89">
        <v>6</v>
      </c>
      <c r="N60" s="89">
        <v>3</v>
      </c>
      <c r="O60" s="89">
        <f t="shared" si="61"/>
        <v>9</v>
      </c>
      <c r="P60" s="89">
        <v>6880</v>
      </c>
      <c r="Q60" s="89">
        <v>989</v>
      </c>
      <c r="R60" s="89">
        <f t="shared" si="62"/>
        <v>7869</v>
      </c>
    </row>
    <row r="61" s="82" customFormat="true" ht="40" customHeight="true" spans="1:18">
      <c r="A61" s="89"/>
      <c r="B61" s="93"/>
      <c r="C61" s="89" t="s">
        <v>205</v>
      </c>
      <c r="D61" s="89">
        <f t="shared" ref="D61:R61" si="64">D62</f>
        <v>427</v>
      </c>
      <c r="E61" s="89">
        <f t="shared" si="64"/>
        <v>581</v>
      </c>
      <c r="F61" s="89">
        <f t="shared" si="64"/>
        <v>1008</v>
      </c>
      <c r="G61" s="89">
        <f t="shared" si="64"/>
        <v>8</v>
      </c>
      <c r="H61" s="89">
        <f t="shared" si="64"/>
        <v>15</v>
      </c>
      <c r="I61" s="89">
        <f t="shared" si="64"/>
        <v>23</v>
      </c>
      <c r="J61" s="95">
        <f t="shared" si="64"/>
        <v>3.19</v>
      </c>
      <c r="K61" s="95">
        <f t="shared" si="64"/>
        <v>4.96</v>
      </c>
      <c r="L61" s="95">
        <f t="shared" si="64"/>
        <v>8.15</v>
      </c>
      <c r="M61" s="89">
        <f t="shared" si="64"/>
        <v>8</v>
      </c>
      <c r="N61" s="89">
        <f t="shared" si="64"/>
        <v>11</v>
      </c>
      <c r="O61" s="89">
        <f t="shared" si="64"/>
        <v>19</v>
      </c>
      <c r="P61" s="96">
        <f t="shared" si="64"/>
        <v>1595</v>
      </c>
      <c r="Q61" s="96">
        <f t="shared" si="64"/>
        <v>2480</v>
      </c>
      <c r="R61" s="96">
        <f t="shared" si="64"/>
        <v>4075</v>
      </c>
    </row>
    <row r="62" s="81" customFormat="true" ht="20" customHeight="true" spans="1:18">
      <c r="A62" s="89">
        <v>37</v>
      </c>
      <c r="B62" s="94"/>
      <c r="C62" s="89" t="s">
        <v>59</v>
      </c>
      <c r="D62" s="89">
        <v>427</v>
      </c>
      <c r="E62" s="89">
        <v>581</v>
      </c>
      <c r="F62" s="89">
        <f>D62+E62</f>
        <v>1008</v>
      </c>
      <c r="G62" s="89">
        <v>8</v>
      </c>
      <c r="H62" s="89">
        <v>15</v>
      </c>
      <c r="I62" s="89">
        <f>G62+H62</f>
        <v>23</v>
      </c>
      <c r="J62" s="89">
        <v>3.19</v>
      </c>
      <c r="K62" s="89">
        <v>4.96</v>
      </c>
      <c r="L62" s="89">
        <f>J62+K62</f>
        <v>8.15</v>
      </c>
      <c r="M62" s="89">
        <v>8</v>
      </c>
      <c r="N62" s="89">
        <v>11</v>
      </c>
      <c r="O62" s="89">
        <f>M62+N62</f>
        <v>19</v>
      </c>
      <c r="P62" s="89">
        <v>1595</v>
      </c>
      <c r="Q62" s="89">
        <v>2480</v>
      </c>
      <c r="R62" s="89">
        <f>P62+Q62</f>
        <v>4075</v>
      </c>
    </row>
    <row r="63" s="81" customFormat="true" ht="40" customHeight="true" spans="1:18">
      <c r="A63" s="89"/>
      <c r="B63" s="92" t="s">
        <v>35</v>
      </c>
      <c r="C63" s="89" t="s">
        <v>204</v>
      </c>
      <c r="D63" s="89">
        <f t="shared" ref="D63:R63" si="65">D64</f>
        <v>6343</v>
      </c>
      <c r="E63" s="89">
        <f t="shared" si="65"/>
        <v>465</v>
      </c>
      <c r="F63" s="89">
        <f t="shared" si="65"/>
        <v>6808</v>
      </c>
      <c r="G63" s="89">
        <f t="shared" si="65"/>
        <v>157</v>
      </c>
      <c r="H63" s="89">
        <f t="shared" si="65"/>
        <v>8</v>
      </c>
      <c r="I63" s="89">
        <f t="shared" si="65"/>
        <v>165</v>
      </c>
      <c r="J63" s="95">
        <f t="shared" si="65"/>
        <v>55.78</v>
      </c>
      <c r="K63" s="95">
        <f t="shared" si="65"/>
        <v>3.72</v>
      </c>
      <c r="L63" s="95">
        <f t="shared" si="65"/>
        <v>59.5</v>
      </c>
      <c r="M63" s="89">
        <f t="shared" si="65"/>
        <v>79</v>
      </c>
      <c r="N63" s="89">
        <f t="shared" si="65"/>
        <v>5</v>
      </c>
      <c r="O63" s="89">
        <f t="shared" si="65"/>
        <v>84</v>
      </c>
      <c r="P63" s="96">
        <f t="shared" si="65"/>
        <v>31400</v>
      </c>
      <c r="Q63" s="96">
        <f t="shared" si="65"/>
        <v>1600</v>
      </c>
      <c r="R63" s="96">
        <f t="shared" si="65"/>
        <v>33000</v>
      </c>
    </row>
    <row r="64" s="82" customFormat="true" ht="20" customHeight="true" spans="1:18">
      <c r="A64" s="89">
        <v>38</v>
      </c>
      <c r="B64" s="94"/>
      <c r="C64" s="89" t="s">
        <v>35</v>
      </c>
      <c r="D64" s="89">
        <v>6343</v>
      </c>
      <c r="E64" s="89">
        <v>465</v>
      </c>
      <c r="F64" s="89">
        <v>6808</v>
      </c>
      <c r="G64" s="89">
        <v>157</v>
      </c>
      <c r="H64" s="89">
        <v>8</v>
      </c>
      <c r="I64" s="89">
        <v>165</v>
      </c>
      <c r="J64" s="89">
        <v>55.78</v>
      </c>
      <c r="K64" s="89">
        <v>3.72</v>
      </c>
      <c r="L64" s="89">
        <v>59.5</v>
      </c>
      <c r="M64" s="89">
        <v>79</v>
      </c>
      <c r="N64" s="89">
        <v>5</v>
      </c>
      <c r="O64" s="89">
        <v>84</v>
      </c>
      <c r="P64" s="89">
        <v>31400</v>
      </c>
      <c r="Q64" s="89">
        <v>1600</v>
      </c>
      <c r="R64" s="89">
        <v>33000</v>
      </c>
    </row>
    <row r="65" s="82" customFormat="true" spans="1:18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</row>
    <row r="66" s="82" customFormat="true" spans="1:18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</row>
    <row r="67" s="83" customFormat="true" spans="2:18">
      <c r="B67" s="82" t="s">
        <v>209</v>
      </c>
      <c r="C67" s="82"/>
      <c r="D67" s="82"/>
      <c r="E67" s="82"/>
      <c r="F67" s="82"/>
      <c r="H67" s="82" t="s">
        <v>210</v>
      </c>
      <c r="I67" s="82"/>
      <c r="J67" s="82"/>
      <c r="K67" s="82"/>
      <c r="L67" s="82"/>
      <c r="M67" s="82"/>
      <c r="O67" s="82" t="s">
        <v>211</v>
      </c>
      <c r="P67" s="82"/>
      <c r="Q67" s="82"/>
      <c r="R67" s="82"/>
    </row>
    <row r="68" s="82" customFormat="true"/>
    <row r="69" s="82" customFormat="true"/>
    <row r="70" s="82" customFormat="true"/>
    <row r="71" s="82" customFormat="true"/>
    <row r="72" s="82" customFormat="true"/>
    <row r="73" s="82" customFormat="true"/>
    <row r="74" s="82" customFormat="true"/>
    <row r="75" s="82" customFormat="true"/>
    <row r="76" s="82" customFormat="true"/>
    <row r="77" s="82" customFormat="true"/>
    <row r="78" s="82" customFormat="true"/>
    <row r="79" s="82" customFormat="true"/>
    <row r="80" s="82" customFormat="true"/>
    <row r="81" s="82" customFormat="true"/>
    <row r="82" s="82" customFormat="true"/>
    <row r="83" s="82" customFormat="true"/>
    <row r="84" s="82" customFormat="true"/>
    <row r="85" s="82" customFormat="true"/>
    <row r="86" s="82" customFormat="true"/>
    <row r="87" s="82" customFormat="true"/>
    <row r="88" s="82" customFormat="true"/>
    <row r="89" s="82" customFormat="true"/>
    <row r="90" s="82" customFormat="true"/>
    <row r="91" s="82" customFormat="true"/>
    <row r="92" s="82" customFormat="true"/>
    <row r="93" s="82" customFormat="true"/>
    <row r="94" s="82" customFormat="true"/>
    <row r="95" s="82" customFormat="true"/>
    <row r="96" s="82" customFormat="true"/>
    <row r="97" s="82" customFormat="true"/>
    <row r="98" s="82" customFormat="true"/>
    <row r="99" s="82" customFormat="true"/>
    <row r="100" s="82" customFormat="true"/>
    <row r="101" s="82" customFormat="true"/>
    <row r="102" s="82" customFormat="true"/>
    <row r="103" s="82" customFormat="true"/>
    <row r="104" s="82" customFormat="true"/>
    <row r="105" s="82" customFormat="true"/>
    <row r="106" s="82" customFormat="true"/>
    <row r="107" s="82" customFormat="true"/>
    <row r="108" s="82" customFormat="true"/>
    <row r="109" s="82" customFormat="true"/>
    <row r="110" s="82" customFormat="true"/>
    <row r="111" s="82" customFormat="true"/>
    <row r="112" s="82" customFormat="true"/>
    <row r="113" s="82" customFormat="true"/>
    <row r="114" s="82" customFormat="true"/>
    <row r="115" s="82" customFormat="true"/>
    <row r="116" s="82" customFormat="true"/>
    <row r="117" s="82" customFormat="true"/>
    <row r="118" s="82" customFormat="true"/>
    <row r="119" s="82" customFormat="true"/>
  </sheetData>
  <mergeCells count="24">
    <mergeCell ref="A1:B1"/>
    <mergeCell ref="A2:R2"/>
    <mergeCell ref="A3:R3"/>
    <mergeCell ref="D4:F4"/>
    <mergeCell ref="G4:I4"/>
    <mergeCell ref="J4:L4"/>
    <mergeCell ref="M4:O4"/>
    <mergeCell ref="P4:R4"/>
    <mergeCell ref="B67:F67"/>
    <mergeCell ref="H67:M67"/>
    <mergeCell ref="O67:R67"/>
    <mergeCell ref="A6:A8"/>
    <mergeCell ref="B6:B8"/>
    <mergeCell ref="B9:B15"/>
    <mergeCell ref="B16:B23"/>
    <mergeCell ref="B24:B29"/>
    <mergeCell ref="B30:B34"/>
    <mergeCell ref="B36:B40"/>
    <mergeCell ref="B41:B42"/>
    <mergeCell ref="B43:B48"/>
    <mergeCell ref="B49:B54"/>
    <mergeCell ref="B55:B62"/>
    <mergeCell ref="B63:B64"/>
    <mergeCell ref="A4:C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4"/>
  <sheetViews>
    <sheetView tabSelected="1" workbookViewId="0">
      <selection activeCell="A1" sqref="A1"/>
    </sheetView>
  </sheetViews>
  <sheetFormatPr defaultColWidth="9" defaultRowHeight="13.5" outlineLevelCol="3"/>
  <cols>
    <col min="1" max="1" width="12" customWidth="true"/>
    <col min="2" max="2" width="49.5" style="2" customWidth="true"/>
    <col min="3" max="3" width="13.75" style="3" customWidth="true"/>
    <col min="4" max="4" width="11.875" style="3" customWidth="true"/>
  </cols>
  <sheetData>
    <row r="1" customFormat="true" ht="20" customHeight="true" spans="1:4">
      <c r="A1" t="s">
        <v>212</v>
      </c>
      <c r="B1" s="2"/>
      <c r="C1" s="3"/>
      <c r="D1" s="3"/>
    </row>
    <row r="2" s="1" customFormat="true" ht="30" customHeight="true" spans="1:4">
      <c r="A2" s="4" t="s">
        <v>213</v>
      </c>
      <c r="B2" s="5"/>
      <c r="C2" s="4"/>
      <c r="D2" s="4"/>
    </row>
    <row r="3" s="1" customFormat="true" ht="18" customHeight="true" spans="1:4">
      <c r="A3" s="6"/>
      <c r="B3" s="7"/>
      <c r="C3" s="8"/>
      <c r="D3" s="9" t="s">
        <v>2</v>
      </c>
    </row>
    <row r="4" customFormat="true" ht="25" customHeight="true" spans="1:4">
      <c r="A4" s="10" t="s">
        <v>3</v>
      </c>
      <c r="B4" s="11" t="s">
        <v>214</v>
      </c>
      <c r="C4" s="12" t="s">
        <v>215</v>
      </c>
      <c r="D4" s="13" t="s">
        <v>66</v>
      </c>
    </row>
    <row r="5" customFormat="true" ht="19" customHeight="true" spans="1:4">
      <c r="A5" s="14" t="s">
        <v>8</v>
      </c>
      <c r="B5" s="15"/>
      <c r="C5" s="16"/>
      <c r="D5" s="17">
        <f>SUM(D6,D9,D12,D17,D28,D32,D36,D41,D44,D48,D53,D64,D70,D74,D78,D82,D87,D93,D97,D102,D107)</f>
        <v>11880</v>
      </c>
    </row>
    <row r="6" customFormat="true" ht="19" customHeight="true" spans="1:4">
      <c r="A6" s="18" t="s">
        <v>18</v>
      </c>
      <c r="B6" s="16" t="s">
        <v>216</v>
      </c>
      <c r="C6" s="16"/>
      <c r="D6" s="17">
        <v>310</v>
      </c>
    </row>
    <row r="7" customFormat="true" ht="19" customHeight="true" spans="1:4">
      <c r="A7" s="18"/>
      <c r="B7" s="19" t="s">
        <v>217</v>
      </c>
      <c r="C7" s="20">
        <v>2296099</v>
      </c>
      <c r="D7" s="17">
        <v>142</v>
      </c>
    </row>
    <row r="8" customFormat="true" ht="19" customHeight="true" spans="1:4">
      <c r="A8" s="18"/>
      <c r="B8" s="19" t="s">
        <v>218</v>
      </c>
      <c r="C8" s="20">
        <v>2296099</v>
      </c>
      <c r="D8" s="17">
        <v>168</v>
      </c>
    </row>
    <row r="9" customFormat="true" ht="19" customHeight="true" spans="1:4">
      <c r="A9" s="18" t="s">
        <v>19</v>
      </c>
      <c r="B9" s="20" t="s">
        <v>216</v>
      </c>
      <c r="C9" s="20"/>
      <c r="D9" s="17">
        <v>240</v>
      </c>
    </row>
    <row r="10" customFormat="true" ht="19" customHeight="true" spans="1:4">
      <c r="A10" s="18"/>
      <c r="B10" s="19" t="s">
        <v>219</v>
      </c>
      <c r="C10" s="20">
        <v>2296099</v>
      </c>
      <c r="D10" s="17">
        <v>71</v>
      </c>
    </row>
    <row r="11" customFormat="true" ht="19" customHeight="true" spans="1:4">
      <c r="A11" s="18"/>
      <c r="B11" s="19" t="s">
        <v>220</v>
      </c>
      <c r="C11" s="20">
        <v>2296099</v>
      </c>
      <c r="D11" s="17">
        <v>169</v>
      </c>
    </row>
    <row r="12" customFormat="true" ht="19" customHeight="true" spans="1:4">
      <c r="A12" s="18" t="s">
        <v>20</v>
      </c>
      <c r="B12" s="21" t="s">
        <v>216</v>
      </c>
      <c r="C12" s="21"/>
      <c r="D12" s="17">
        <v>645</v>
      </c>
    </row>
    <row r="13" customFormat="true" ht="19" customHeight="true" spans="1:4">
      <c r="A13" s="18"/>
      <c r="B13" s="19" t="s">
        <v>221</v>
      </c>
      <c r="C13" s="20">
        <v>2296099</v>
      </c>
      <c r="D13" s="22">
        <v>199</v>
      </c>
    </row>
    <row r="14" customFormat="true" ht="19" customHeight="true" spans="1:4">
      <c r="A14" s="18"/>
      <c r="B14" s="19" t="s">
        <v>222</v>
      </c>
      <c r="C14" s="20">
        <v>2296099</v>
      </c>
      <c r="D14" s="22">
        <v>199</v>
      </c>
    </row>
    <row r="15" customFormat="true" ht="19" customHeight="true" spans="1:4">
      <c r="A15" s="18"/>
      <c r="B15" s="19" t="s">
        <v>223</v>
      </c>
      <c r="C15" s="20">
        <v>2296099</v>
      </c>
      <c r="D15" s="22">
        <v>166</v>
      </c>
    </row>
    <row r="16" customFormat="true" ht="19" customHeight="true" spans="1:4">
      <c r="A16" s="18"/>
      <c r="B16" s="19" t="s">
        <v>224</v>
      </c>
      <c r="C16" s="20">
        <v>2296099</v>
      </c>
      <c r="D16" s="22">
        <v>81</v>
      </c>
    </row>
    <row r="17" customFormat="true" ht="19" customHeight="true" spans="1:4">
      <c r="A17" s="18" t="s">
        <v>21</v>
      </c>
      <c r="B17" s="21" t="s">
        <v>216</v>
      </c>
      <c r="C17" s="21"/>
      <c r="D17" s="17">
        <v>643</v>
      </c>
    </row>
    <row r="18" customFormat="true" ht="19" customHeight="true" spans="1:4">
      <c r="A18" s="18"/>
      <c r="B18" s="19" t="s">
        <v>225</v>
      </c>
      <c r="C18" s="20">
        <v>2296099</v>
      </c>
      <c r="D18" s="22">
        <v>104</v>
      </c>
    </row>
    <row r="19" customFormat="true" ht="19" customHeight="true" spans="1:4">
      <c r="A19" s="18"/>
      <c r="B19" s="19" t="s">
        <v>226</v>
      </c>
      <c r="C19" s="20">
        <v>2296099</v>
      </c>
      <c r="D19" s="23">
        <v>59</v>
      </c>
    </row>
    <row r="20" customFormat="true" ht="19" customHeight="true" spans="1:4">
      <c r="A20" s="18"/>
      <c r="B20" s="19" t="s">
        <v>227</v>
      </c>
      <c r="C20" s="20">
        <v>2296099</v>
      </c>
      <c r="D20" s="22">
        <v>60</v>
      </c>
    </row>
    <row r="21" customFormat="true" ht="19" customHeight="true" spans="1:4">
      <c r="A21" s="18"/>
      <c r="B21" s="19" t="s">
        <v>228</v>
      </c>
      <c r="C21" s="20">
        <v>2296099</v>
      </c>
      <c r="D21" s="22">
        <v>60</v>
      </c>
    </row>
    <row r="22" customFormat="true" ht="19" customHeight="true" spans="1:4">
      <c r="A22" s="18"/>
      <c r="B22" s="19" t="s">
        <v>229</v>
      </c>
      <c r="C22" s="20">
        <v>2296099</v>
      </c>
      <c r="D22" s="22">
        <v>60</v>
      </c>
    </row>
    <row r="23" customFormat="true" ht="19" customHeight="true" spans="1:4">
      <c r="A23" s="18"/>
      <c r="B23" s="19" t="s">
        <v>230</v>
      </c>
      <c r="C23" s="20">
        <v>2296099</v>
      </c>
      <c r="D23" s="22">
        <v>60</v>
      </c>
    </row>
    <row r="24" customFormat="true" ht="19" customHeight="true" spans="1:4">
      <c r="A24" s="18"/>
      <c r="B24" s="24" t="s">
        <v>231</v>
      </c>
      <c r="C24" s="25">
        <v>2296099</v>
      </c>
      <c r="D24" s="17">
        <v>60</v>
      </c>
    </row>
    <row r="25" customFormat="true" ht="19" customHeight="true" spans="1:4">
      <c r="A25" s="18"/>
      <c r="B25" s="24" t="s">
        <v>232</v>
      </c>
      <c r="C25" s="25">
        <v>2296099</v>
      </c>
      <c r="D25" s="17">
        <v>60</v>
      </c>
    </row>
    <row r="26" customFormat="true" ht="19" customHeight="true" spans="1:4">
      <c r="A26" s="18"/>
      <c r="B26" s="19" t="s">
        <v>233</v>
      </c>
      <c r="C26" s="20">
        <v>2296099</v>
      </c>
      <c r="D26" s="17">
        <v>60</v>
      </c>
    </row>
    <row r="27" customFormat="true" ht="19" customHeight="true" spans="1:4">
      <c r="A27" s="18"/>
      <c r="B27" s="26" t="s">
        <v>234</v>
      </c>
      <c r="C27" s="27">
        <v>2296099</v>
      </c>
      <c r="D27" s="17">
        <v>60</v>
      </c>
    </row>
    <row r="28" customFormat="true" ht="19" customHeight="true" spans="1:4">
      <c r="A28" s="18" t="s">
        <v>22</v>
      </c>
      <c r="B28" s="21" t="s">
        <v>216</v>
      </c>
      <c r="C28" s="21"/>
      <c r="D28" s="17">
        <v>462</v>
      </c>
    </row>
    <row r="29" customFormat="true" ht="19" customHeight="true" spans="1:4">
      <c r="A29" s="18"/>
      <c r="B29" s="28" t="s">
        <v>235</v>
      </c>
      <c r="C29" s="29">
        <v>2296099</v>
      </c>
      <c r="D29" s="30">
        <v>197</v>
      </c>
    </row>
    <row r="30" customFormat="true" ht="19" customHeight="true" spans="1:4">
      <c r="A30" s="18"/>
      <c r="B30" s="28" t="s">
        <v>236</v>
      </c>
      <c r="C30" s="29">
        <v>2296099</v>
      </c>
      <c r="D30" s="30">
        <v>100</v>
      </c>
    </row>
    <row r="31" customFormat="true" ht="19" customHeight="true" spans="1:4">
      <c r="A31" s="18"/>
      <c r="B31" s="28" t="s">
        <v>237</v>
      </c>
      <c r="C31" s="29">
        <v>2296099</v>
      </c>
      <c r="D31" s="30">
        <v>165</v>
      </c>
    </row>
    <row r="32" customFormat="true" ht="19" customHeight="true" spans="1:4">
      <c r="A32" s="18" t="s">
        <v>26</v>
      </c>
      <c r="B32" s="21" t="s">
        <v>216</v>
      </c>
      <c r="C32" s="21"/>
      <c r="D32" s="17">
        <v>447</v>
      </c>
    </row>
    <row r="33" customFormat="true" ht="19" customHeight="true" spans="1:4">
      <c r="A33" s="18"/>
      <c r="B33" s="19" t="s">
        <v>238</v>
      </c>
      <c r="C33" s="20">
        <v>2296099</v>
      </c>
      <c r="D33" s="22">
        <v>179</v>
      </c>
    </row>
    <row r="34" customFormat="true" ht="19" customHeight="true" spans="1:4">
      <c r="A34" s="18"/>
      <c r="B34" s="19" t="s">
        <v>239</v>
      </c>
      <c r="C34" s="20">
        <v>2296099</v>
      </c>
      <c r="D34" s="22">
        <v>169</v>
      </c>
    </row>
    <row r="35" customFormat="true" ht="19" customHeight="true" spans="1:4">
      <c r="A35" s="31"/>
      <c r="B35" s="32" t="s">
        <v>240</v>
      </c>
      <c r="C35" s="33">
        <v>2296002</v>
      </c>
      <c r="D35" s="34">
        <v>99</v>
      </c>
    </row>
    <row r="36" customFormat="true" ht="17" customHeight="true" spans="1:4">
      <c r="A36" s="35" t="s">
        <v>27</v>
      </c>
      <c r="B36" s="36" t="s">
        <v>216</v>
      </c>
      <c r="C36" s="36"/>
      <c r="D36" s="37">
        <v>621</v>
      </c>
    </row>
    <row r="37" customFormat="true" ht="19" customHeight="true" spans="1:4">
      <c r="A37" s="18"/>
      <c r="B37" s="19" t="s">
        <v>241</v>
      </c>
      <c r="C37" s="20">
        <v>2296099</v>
      </c>
      <c r="D37" s="22">
        <v>163</v>
      </c>
    </row>
    <row r="38" customFormat="true" ht="19" customHeight="true" spans="1:4">
      <c r="A38" s="18"/>
      <c r="B38" s="19" t="s">
        <v>242</v>
      </c>
      <c r="C38" s="20">
        <v>2296099</v>
      </c>
      <c r="D38" s="22">
        <v>151</v>
      </c>
    </row>
    <row r="39" customFormat="true" ht="19" customHeight="true" spans="1:4">
      <c r="A39" s="18"/>
      <c r="B39" s="19" t="s">
        <v>243</v>
      </c>
      <c r="C39" s="20">
        <v>2296099</v>
      </c>
      <c r="D39" s="22">
        <v>156</v>
      </c>
    </row>
    <row r="40" customFormat="true" ht="19" customHeight="true" spans="1:4">
      <c r="A40" s="18"/>
      <c r="B40" s="19" t="s">
        <v>244</v>
      </c>
      <c r="C40" s="20">
        <v>2296099</v>
      </c>
      <c r="D40" s="22">
        <v>151</v>
      </c>
    </row>
    <row r="41" customFormat="true" ht="15" customHeight="true" spans="1:4">
      <c r="A41" s="18" t="s">
        <v>28</v>
      </c>
      <c r="B41" s="21" t="s">
        <v>216</v>
      </c>
      <c r="C41" s="21"/>
      <c r="D41" s="17">
        <v>278</v>
      </c>
    </row>
    <row r="42" customFormat="true" ht="19" customHeight="true" spans="1:4">
      <c r="A42" s="18"/>
      <c r="B42" s="19" t="s">
        <v>245</v>
      </c>
      <c r="C42" s="20">
        <v>2296099</v>
      </c>
      <c r="D42" s="22">
        <v>190</v>
      </c>
    </row>
    <row r="43" customFormat="true" ht="19" customHeight="true" spans="1:4">
      <c r="A43" s="18"/>
      <c r="B43" s="19" t="s">
        <v>246</v>
      </c>
      <c r="C43" s="20">
        <v>2296099</v>
      </c>
      <c r="D43" s="22">
        <v>88</v>
      </c>
    </row>
    <row r="44" customFormat="true" ht="19" customHeight="true" spans="1:4">
      <c r="A44" s="18" t="s">
        <v>29</v>
      </c>
      <c r="B44" s="21" t="s">
        <v>216</v>
      </c>
      <c r="C44" s="21"/>
      <c r="D44" s="17">
        <v>404</v>
      </c>
    </row>
    <row r="45" customFormat="true" ht="19" customHeight="true" spans="1:4">
      <c r="A45" s="18"/>
      <c r="B45" s="19" t="s">
        <v>247</v>
      </c>
      <c r="C45" s="20">
        <v>2296099</v>
      </c>
      <c r="D45" s="22">
        <v>190</v>
      </c>
    </row>
    <row r="46" customFormat="true" ht="19" customHeight="true" spans="1:4">
      <c r="A46" s="18"/>
      <c r="B46" s="19" t="s">
        <v>248</v>
      </c>
      <c r="C46" s="20">
        <v>2296099</v>
      </c>
      <c r="D46" s="22">
        <v>130</v>
      </c>
    </row>
    <row r="47" customFormat="true" ht="19" customHeight="true" spans="1:4">
      <c r="A47" s="18"/>
      <c r="B47" s="19" t="s">
        <v>249</v>
      </c>
      <c r="C47" s="20">
        <v>2296099</v>
      </c>
      <c r="D47" s="22">
        <v>84</v>
      </c>
    </row>
    <row r="48" customFormat="true" ht="15" customHeight="true" spans="1:4">
      <c r="A48" s="18" t="s">
        <v>30</v>
      </c>
      <c r="B48" s="21" t="s">
        <v>216</v>
      </c>
      <c r="C48" s="21"/>
      <c r="D48" s="17">
        <v>394</v>
      </c>
    </row>
    <row r="49" customFormat="true" ht="19" customHeight="true" spans="1:4">
      <c r="A49" s="18"/>
      <c r="B49" s="19" t="s">
        <v>250</v>
      </c>
      <c r="C49" s="20">
        <v>2296099</v>
      </c>
      <c r="D49" s="38">
        <v>120</v>
      </c>
    </row>
    <row r="50" customFormat="true" ht="19" customHeight="true" spans="1:4">
      <c r="A50" s="18"/>
      <c r="B50" s="19" t="s">
        <v>251</v>
      </c>
      <c r="C50" s="20">
        <v>2296099</v>
      </c>
      <c r="D50" s="38">
        <v>100</v>
      </c>
    </row>
    <row r="51" customFormat="true" ht="19" customHeight="true" spans="1:4">
      <c r="A51" s="18"/>
      <c r="B51" s="19" t="s">
        <v>252</v>
      </c>
      <c r="C51" s="20">
        <v>2296099</v>
      </c>
      <c r="D51" s="23">
        <v>94</v>
      </c>
    </row>
    <row r="52" customFormat="true" ht="19" customHeight="true" spans="1:4">
      <c r="A52" s="18"/>
      <c r="B52" s="19" t="s">
        <v>253</v>
      </c>
      <c r="C52" s="20">
        <v>2296099</v>
      </c>
      <c r="D52" s="23">
        <v>80</v>
      </c>
    </row>
    <row r="53" customFormat="true" ht="13" customHeight="true" spans="1:4">
      <c r="A53" s="39" t="s">
        <v>32</v>
      </c>
      <c r="B53" s="21" t="s">
        <v>216</v>
      </c>
      <c r="C53" s="21"/>
      <c r="D53" s="17">
        <v>618</v>
      </c>
    </row>
    <row r="54" customFormat="true" ht="19" customHeight="true" spans="1:4">
      <c r="A54" s="40"/>
      <c r="B54" s="19" t="s">
        <v>254</v>
      </c>
      <c r="C54" s="20">
        <v>2296099</v>
      </c>
      <c r="D54" s="41">
        <v>53</v>
      </c>
    </row>
    <row r="55" customFormat="true" ht="19" customHeight="true" spans="1:4">
      <c r="A55" s="40"/>
      <c r="B55" s="19" t="s">
        <v>255</v>
      </c>
      <c r="C55" s="20">
        <v>2296099</v>
      </c>
      <c r="D55" s="41">
        <v>50</v>
      </c>
    </row>
    <row r="56" customFormat="true" ht="19" customHeight="true" spans="1:4">
      <c r="A56" s="40"/>
      <c r="B56" s="42" t="s">
        <v>256</v>
      </c>
      <c r="C56" s="43">
        <v>2296099</v>
      </c>
      <c r="D56" s="44">
        <v>50</v>
      </c>
    </row>
    <row r="57" customFormat="true" ht="19" customHeight="true" spans="1:4">
      <c r="A57" s="40"/>
      <c r="B57" s="42" t="s">
        <v>257</v>
      </c>
      <c r="C57" s="43">
        <v>2296099</v>
      </c>
      <c r="D57" s="44">
        <v>54</v>
      </c>
    </row>
    <row r="58" customFormat="true" ht="19" customHeight="true" spans="1:4">
      <c r="A58" s="40"/>
      <c r="B58" s="45" t="s">
        <v>258</v>
      </c>
      <c r="C58" s="46" t="s">
        <v>259</v>
      </c>
      <c r="D58" s="41">
        <v>55</v>
      </c>
    </row>
    <row r="59" customFormat="true" ht="19" customHeight="true" spans="1:4">
      <c r="A59" s="40"/>
      <c r="B59" s="45" t="s">
        <v>260</v>
      </c>
      <c r="C59" s="46" t="s">
        <v>259</v>
      </c>
      <c r="D59" s="41">
        <v>55</v>
      </c>
    </row>
    <row r="60" customFormat="true" ht="19" customHeight="true" spans="1:4">
      <c r="A60" s="40"/>
      <c r="B60" s="47" t="s">
        <v>261</v>
      </c>
      <c r="C60" s="48">
        <v>2296099</v>
      </c>
      <c r="D60" s="41">
        <v>52</v>
      </c>
    </row>
    <row r="61" customFormat="true" ht="19" customHeight="true" spans="1:4">
      <c r="A61" s="40"/>
      <c r="B61" s="49" t="s">
        <v>262</v>
      </c>
      <c r="C61" s="50" t="s">
        <v>259</v>
      </c>
      <c r="D61" s="41">
        <v>54</v>
      </c>
    </row>
    <row r="62" customFormat="true" ht="19" customHeight="true" spans="1:4">
      <c r="A62" s="40"/>
      <c r="B62" s="49" t="s">
        <v>263</v>
      </c>
      <c r="C62" s="50" t="s">
        <v>259</v>
      </c>
      <c r="D62" s="41">
        <v>92</v>
      </c>
    </row>
    <row r="63" customFormat="true" ht="19" customHeight="true" spans="1:4">
      <c r="A63" s="35"/>
      <c r="B63" s="45" t="s">
        <v>264</v>
      </c>
      <c r="C63" s="46" t="s">
        <v>259</v>
      </c>
      <c r="D63" s="41">
        <v>103</v>
      </c>
    </row>
    <row r="64" customFormat="true" ht="13" customHeight="true" spans="1:4">
      <c r="A64" s="18" t="s">
        <v>31</v>
      </c>
      <c r="B64" s="21" t="s">
        <v>216</v>
      </c>
      <c r="C64" s="21"/>
      <c r="D64" s="17">
        <v>499</v>
      </c>
    </row>
    <row r="65" customFormat="true" ht="19" customHeight="true" spans="1:4">
      <c r="A65" s="18"/>
      <c r="B65" s="42" t="s">
        <v>265</v>
      </c>
      <c r="C65" s="43">
        <v>2296099</v>
      </c>
      <c r="D65" s="17">
        <v>144</v>
      </c>
    </row>
    <row r="66" customFormat="true" ht="19" customHeight="true" spans="1:4">
      <c r="A66" s="18"/>
      <c r="B66" s="42" t="s">
        <v>266</v>
      </c>
      <c r="C66" s="43">
        <v>2296099</v>
      </c>
      <c r="D66" s="17">
        <v>156</v>
      </c>
    </row>
    <row r="67" customFormat="true" ht="19" customHeight="true" spans="1:4">
      <c r="A67" s="18"/>
      <c r="B67" s="42" t="s">
        <v>267</v>
      </c>
      <c r="C67" s="43">
        <v>2296099</v>
      </c>
      <c r="D67" s="22">
        <v>92</v>
      </c>
    </row>
    <row r="68" customFormat="true" ht="19" customHeight="true" spans="1:4">
      <c r="A68" s="18"/>
      <c r="B68" s="42" t="s">
        <v>268</v>
      </c>
      <c r="C68" s="43">
        <v>2296099</v>
      </c>
      <c r="D68" s="22">
        <v>53</v>
      </c>
    </row>
    <row r="69" customFormat="true" ht="19" customHeight="true" spans="1:4">
      <c r="A69" s="31"/>
      <c r="B69" s="51" t="s">
        <v>269</v>
      </c>
      <c r="C69" s="52">
        <v>2296099</v>
      </c>
      <c r="D69" s="53">
        <v>54</v>
      </c>
    </row>
    <row r="70" customFormat="true" ht="18.6" customHeight="true" spans="1:4">
      <c r="A70" s="35" t="s">
        <v>33</v>
      </c>
      <c r="B70" s="36" t="s">
        <v>216</v>
      </c>
      <c r="C70" s="36"/>
      <c r="D70" s="37">
        <v>245</v>
      </c>
    </row>
    <row r="71" customFormat="true" ht="18.6" customHeight="true" spans="1:4">
      <c r="A71" s="18"/>
      <c r="B71" s="28" t="s">
        <v>270</v>
      </c>
      <c r="C71" s="29">
        <v>2296099</v>
      </c>
      <c r="D71" s="30">
        <v>78</v>
      </c>
    </row>
    <row r="72" customFormat="true" ht="18.6" customHeight="true" spans="1:4">
      <c r="A72" s="18"/>
      <c r="B72" s="28" t="s">
        <v>271</v>
      </c>
      <c r="C72" s="29">
        <v>2296099</v>
      </c>
      <c r="D72" s="30">
        <v>53</v>
      </c>
    </row>
    <row r="73" customFormat="true" ht="18.6" customHeight="true" spans="1:4">
      <c r="A73" s="18"/>
      <c r="B73" s="28" t="s">
        <v>272</v>
      </c>
      <c r="C73" s="29">
        <v>2296099</v>
      </c>
      <c r="D73" s="30">
        <v>114</v>
      </c>
    </row>
    <row r="74" customFormat="true" ht="18.6" customHeight="true" spans="1:4">
      <c r="A74" s="18" t="s">
        <v>34</v>
      </c>
      <c r="B74" s="21" t="s">
        <v>216</v>
      </c>
      <c r="C74" s="21"/>
      <c r="D74" s="17">
        <v>504</v>
      </c>
    </row>
    <row r="75" customFormat="true" ht="18.6" customHeight="true" spans="1:4">
      <c r="A75" s="18"/>
      <c r="B75" s="19" t="s">
        <v>273</v>
      </c>
      <c r="C75" s="20">
        <v>2296099</v>
      </c>
      <c r="D75" s="22">
        <v>168</v>
      </c>
    </row>
    <row r="76" customFormat="true" ht="18.6" customHeight="true" spans="1:4">
      <c r="A76" s="18"/>
      <c r="B76" s="19" t="s">
        <v>274</v>
      </c>
      <c r="C76" s="20">
        <v>2296099</v>
      </c>
      <c r="D76" s="22">
        <v>168</v>
      </c>
    </row>
    <row r="77" customFormat="true" ht="18.6" customHeight="true" spans="1:4">
      <c r="A77" s="18"/>
      <c r="B77" s="19" t="s">
        <v>275</v>
      </c>
      <c r="C77" s="20">
        <v>2296099</v>
      </c>
      <c r="D77" s="22">
        <v>168</v>
      </c>
    </row>
    <row r="78" customFormat="true" ht="18.6" customHeight="true" spans="1:4">
      <c r="A78" s="18" t="s">
        <v>35</v>
      </c>
      <c r="B78" s="21" t="s">
        <v>216</v>
      </c>
      <c r="C78" s="21"/>
      <c r="D78" s="17">
        <v>340</v>
      </c>
    </row>
    <row r="79" customFormat="true" ht="18.6" customHeight="true" spans="1:4">
      <c r="A79" s="18"/>
      <c r="B79" s="19" t="s">
        <v>276</v>
      </c>
      <c r="C79" s="20">
        <v>2296002</v>
      </c>
      <c r="D79" s="23">
        <v>85</v>
      </c>
    </row>
    <row r="80" customFormat="true" ht="18.6" customHeight="true" spans="1:4">
      <c r="A80" s="18"/>
      <c r="B80" s="42" t="s">
        <v>277</v>
      </c>
      <c r="C80" s="43">
        <v>2296099</v>
      </c>
      <c r="D80" s="23">
        <v>92</v>
      </c>
    </row>
    <row r="81" customFormat="true" ht="21" customHeight="true" spans="1:4">
      <c r="A81" s="18"/>
      <c r="B81" s="19" t="s">
        <v>278</v>
      </c>
      <c r="C81" s="20">
        <v>2296099</v>
      </c>
      <c r="D81" s="23">
        <v>163</v>
      </c>
    </row>
    <row r="82" customFormat="true" ht="18.6" customHeight="true" spans="1:4">
      <c r="A82" s="18" t="s">
        <v>36</v>
      </c>
      <c r="B82" s="54" t="s">
        <v>216</v>
      </c>
      <c r="C82" s="54"/>
      <c r="D82" s="17">
        <v>386</v>
      </c>
    </row>
    <row r="83" customFormat="true" ht="18.6" customHeight="true" spans="1:4">
      <c r="A83" s="18"/>
      <c r="B83" s="55" t="s">
        <v>279</v>
      </c>
      <c r="C83" s="54">
        <v>2296099</v>
      </c>
      <c r="D83" s="56">
        <v>106</v>
      </c>
    </row>
    <row r="84" customFormat="true" ht="18.6" customHeight="true" spans="1:4">
      <c r="A84" s="18"/>
      <c r="B84" s="55" t="s">
        <v>280</v>
      </c>
      <c r="C84" s="54">
        <v>2296099</v>
      </c>
      <c r="D84" s="56">
        <v>56</v>
      </c>
    </row>
    <row r="85" customFormat="true" ht="18.6" customHeight="true" spans="1:4">
      <c r="A85" s="18"/>
      <c r="B85" s="55" t="s">
        <v>281</v>
      </c>
      <c r="C85" s="54">
        <v>2296002</v>
      </c>
      <c r="D85" s="56">
        <v>170</v>
      </c>
    </row>
    <row r="86" customFormat="true" ht="21" customHeight="true" spans="1:4">
      <c r="A86" s="18"/>
      <c r="B86" s="55" t="s">
        <v>282</v>
      </c>
      <c r="C86" s="54">
        <v>2296099</v>
      </c>
      <c r="D86" s="56">
        <v>54</v>
      </c>
    </row>
    <row r="87" customFormat="true" ht="21" customHeight="true" spans="1:4">
      <c r="A87" s="18" t="s">
        <v>39</v>
      </c>
      <c r="B87" s="21" t="s">
        <v>216</v>
      </c>
      <c r="C87" s="21"/>
      <c r="D87" s="57">
        <v>576</v>
      </c>
    </row>
    <row r="88" customFormat="true" ht="18.6" customHeight="true" spans="1:4">
      <c r="A88" s="18"/>
      <c r="B88" s="58" t="s">
        <v>283</v>
      </c>
      <c r="C88" s="59">
        <v>2296099</v>
      </c>
      <c r="D88" s="60">
        <v>162</v>
      </c>
    </row>
    <row r="89" customFormat="true" ht="18.6" customHeight="true" spans="1:4">
      <c r="A89" s="18"/>
      <c r="B89" s="58" t="s">
        <v>284</v>
      </c>
      <c r="C89" s="59">
        <v>2296099</v>
      </c>
      <c r="D89" s="60">
        <v>142</v>
      </c>
    </row>
    <row r="90" customFormat="true" ht="18.6" customHeight="true" spans="1:4">
      <c r="A90" s="18"/>
      <c r="B90" s="58" t="s">
        <v>285</v>
      </c>
      <c r="C90" s="59">
        <v>2296099</v>
      </c>
      <c r="D90" s="60">
        <v>80</v>
      </c>
    </row>
    <row r="91" customFormat="true" ht="18.6" customHeight="true" spans="1:4">
      <c r="A91" s="18"/>
      <c r="B91" s="58" t="s">
        <v>286</v>
      </c>
      <c r="C91" s="59">
        <v>2296099</v>
      </c>
      <c r="D91" s="60">
        <v>141</v>
      </c>
    </row>
    <row r="92" customFormat="true" ht="18" customHeight="true" spans="1:4">
      <c r="A92" s="18"/>
      <c r="B92" s="58" t="s">
        <v>287</v>
      </c>
      <c r="C92" s="59">
        <v>2296099</v>
      </c>
      <c r="D92" s="60">
        <v>51</v>
      </c>
    </row>
    <row r="93" customFormat="true" ht="20" customHeight="true" spans="1:4">
      <c r="A93" s="18" t="s">
        <v>40</v>
      </c>
      <c r="B93" s="21" t="s">
        <v>216</v>
      </c>
      <c r="C93" s="21"/>
      <c r="D93" s="57">
        <v>371</v>
      </c>
    </row>
    <row r="94" customFormat="true" ht="18.6" customHeight="true" spans="1:4">
      <c r="A94" s="18"/>
      <c r="B94" s="19" t="s">
        <v>288</v>
      </c>
      <c r="C94" s="20">
        <v>2296099</v>
      </c>
      <c r="D94" s="22">
        <v>98</v>
      </c>
    </row>
    <row r="95" customFormat="true" ht="18.6" customHeight="true" spans="1:4">
      <c r="A95" s="18"/>
      <c r="B95" s="19" t="s">
        <v>289</v>
      </c>
      <c r="C95" s="20">
        <v>2296099</v>
      </c>
      <c r="D95" s="22">
        <v>120</v>
      </c>
    </row>
    <row r="96" customFormat="true" ht="21" customHeight="true" spans="1:4">
      <c r="A96" s="18"/>
      <c r="B96" s="61" t="s">
        <v>290</v>
      </c>
      <c r="C96" s="62">
        <v>2296099</v>
      </c>
      <c r="D96" s="22">
        <v>153</v>
      </c>
    </row>
    <row r="97" customFormat="true" ht="19" customHeight="true" spans="1:4">
      <c r="A97" s="18" t="s">
        <v>41</v>
      </c>
      <c r="B97" s="21" t="s">
        <v>216</v>
      </c>
      <c r="C97" s="21"/>
      <c r="D97" s="57">
        <v>474</v>
      </c>
    </row>
    <row r="98" customFormat="true" ht="18.6" customHeight="true" spans="1:4">
      <c r="A98" s="18"/>
      <c r="B98" s="47" t="s">
        <v>291</v>
      </c>
      <c r="C98" s="20">
        <v>2296099</v>
      </c>
      <c r="D98" s="22">
        <v>95</v>
      </c>
    </row>
    <row r="99" customFormat="true" ht="18.6" customHeight="true" spans="1:4">
      <c r="A99" s="18"/>
      <c r="B99" s="47" t="s">
        <v>292</v>
      </c>
      <c r="C99" s="20">
        <v>2296099</v>
      </c>
      <c r="D99" s="22">
        <v>184</v>
      </c>
    </row>
    <row r="100" customFormat="true" ht="21" customHeight="true" spans="1:4">
      <c r="A100" s="18"/>
      <c r="B100" s="19" t="s">
        <v>293</v>
      </c>
      <c r="C100" s="20">
        <v>2296099</v>
      </c>
      <c r="D100" s="22">
        <v>50</v>
      </c>
    </row>
    <row r="101" customFormat="true" ht="18.6" customHeight="true" spans="1:4">
      <c r="A101" s="31"/>
      <c r="B101" s="32" t="s">
        <v>294</v>
      </c>
      <c r="C101" s="33">
        <v>2296099</v>
      </c>
      <c r="D101" s="34">
        <v>145</v>
      </c>
    </row>
    <row r="102" customFormat="true" ht="17" customHeight="true" spans="1:4">
      <c r="A102" s="35" t="s">
        <v>42</v>
      </c>
      <c r="B102" s="36" t="s">
        <v>216</v>
      </c>
      <c r="C102" s="36"/>
      <c r="D102" s="63">
        <v>464</v>
      </c>
    </row>
    <row r="103" customFormat="true" ht="17" customHeight="true" spans="1:4">
      <c r="A103" s="18"/>
      <c r="B103" s="42" t="s">
        <v>295</v>
      </c>
      <c r="C103" s="43">
        <v>2296099</v>
      </c>
      <c r="D103" s="64">
        <v>131</v>
      </c>
    </row>
    <row r="104" customFormat="true" ht="17" customHeight="true" spans="1:4">
      <c r="A104" s="18"/>
      <c r="B104" s="42" t="s">
        <v>296</v>
      </c>
      <c r="C104" s="43">
        <v>2296099</v>
      </c>
      <c r="D104" s="64">
        <v>128</v>
      </c>
    </row>
    <row r="105" customFormat="true" ht="17" customHeight="true" spans="1:4">
      <c r="A105" s="18"/>
      <c r="B105" s="42" t="s">
        <v>297</v>
      </c>
      <c r="C105" s="43">
        <v>2296099</v>
      </c>
      <c r="D105" s="64">
        <v>101</v>
      </c>
    </row>
    <row r="106" customFormat="true" ht="17" customHeight="true" spans="1:4">
      <c r="A106" s="18"/>
      <c r="B106" s="42" t="s">
        <v>298</v>
      </c>
      <c r="C106" s="43">
        <v>2296099</v>
      </c>
      <c r="D106" s="64">
        <v>104</v>
      </c>
    </row>
    <row r="107" customFormat="true" ht="17" customHeight="true" spans="1:4">
      <c r="A107" s="18" t="s">
        <v>53</v>
      </c>
      <c r="B107" s="21" t="s">
        <v>8</v>
      </c>
      <c r="C107" s="21"/>
      <c r="D107" s="57">
        <f>SUM(D108,D111,D116,D120,D125,D130)</f>
        <v>2959</v>
      </c>
    </row>
    <row r="108" customFormat="true" ht="17" customHeight="true" spans="1:4">
      <c r="A108" s="65" t="s">
        <v>299</v>
      </c>
      <c r="B108" s="21" t="s">
        <v>216</v>
      </c>
      <c r="C108" s="21"/>
      <c r="D108" s="57">
        <v>231</v>
      </c>
    </row>
    <row r="109" customFormat="true" ht="17" customHeight="true" spans="1:4">
      <c r="A109" s="65"/>
      <c r="B109" s="28" t="s">
        <v>300</v>
      </c>
      <c r="C109" s="29">
        <v>2296099</v>
      </c>
      <c r="D109" s="30">
        <v>100</v>
      </c>
    </row>
    <row r="110" customFormat="true" ht="17" customHeight="true" spans="1:4">
      <c r="A110" s="65"/>
      <c r="B110" s="28" t="s">
        <v>301</v>
      </c>
      <c r="C110" s="29">
        <v>2296099</v>
      </c>
      <c r="D110" s="30">
        <v>131</v>
      </c>
    </row>
    <row r="111" customFormat="true" ht="17" customHeight="true" spans="1:4">
      <c r="A111" s="65" t="s">
        <v>57</v>
      </c>
      <c r="B111" s="21" t="s">
        <v>216</v>
      </c>
      <c r="C111" s="21"/>
      <c r="D111" s="57">
        <v>651</v>
      </c>
    </row>
    <row r="112" customFormat="true" ht="17" customHeight="true" spans="1:4">
      <c r="A112" s="65"/>
      <c r="B112" s="19" t="s">
        <v>302</v>
      </c>
      <c r="C112" s="20">
        <v>2296099</v>
      </c>
      <c r="D112" s="22">
        <v>181</v>
      </c>
    </row>
    <row r="113" customFormat="true" ht="17" customHeight="true" spans="1:4">
      <c r="A113" s="65"/>
      <c r="B113" s="19" t="s">
        <v>303</v>
      </c>
      <c r="C113" s="20">
        <v>2296099</v>
      </c>
      <c r="D113" s="23">
        <v>182</v>
      </c>
    </row>
    <row r="114" customFormat="true" ht="17" customHeight="true" spans="1:4">
      <c r="A114" s="65"/>
      <c r="B114" s="19" t="s">
        <v>304</v>
      </c>
      <c r="C114" s="20">
        <v>2296099</v>
      </c>
      <c r="D114" s="23">
        <v>180</v>
      </c>
    </row>
    <row r="115" customFormat="true" ht="17" customHeight="true" spans="1:4">
      <c r="A115" s="65"/>
      <c r="B115" s="19" t="s">
        <v>305</v>
      </c>
      <c r="C115" s="20">
        <v>2296099</v>
      </c>
      <c r="D115" s="23">
        <v>108</v>
      </c>
    </row>
    <row r="116" customFormat="true" ht="14" customHeight="true" spans="1:4">
      <c r="A116" s="65" t="s">
        <v>58</v>
      </c>
      <c r="B116" s="21" t="s">
        <v>216</v>
      </c>
      <c r="C116" s="21"/>
      <c r="D116" s="57">
        <v>359</v>
      </c>
    </row>
    <row r="117" customFormat="true" ht="17" customHeight="true" spans="1:4">
      <c r="A117" s="65"/>
      <c r="B117" s="19" t="s">
        <v>306</v>
      </c>
      <c r="C117" s="20">
        <v>2296099</v>
      </c>
      <c r="D117" s="22">
        <v>173</v>
      </c>
    </row>
    <row r="118" customFormat="true" ht="17" customHeight="true" spans="1:4">
      <c r="A118" s="65"/>
      <c r="B118" s="19" t="s">
        <v>307</v>
      </c>
      <c r="C118" s="20">
        <v>2296099</v>
      </c>
      <c r="D118" s="22">
        <v>52</v>
      </c>
    </row>
    <row r="119" customFormat="true" ht="17" customHeight="true" spans="1:4">
      <c r="A119" s="65"/>
      <c r="B119" s="42" t="s">
        <v>308</v>
      </c>
      <c r="C119" s="43">
        <v>2296099</v>
      </c>
      <c r="D119" s="66">
        <v>134</v>
      </c>
    </row>
    <row r="120" customFormat="true" ht="17" customHeight="true" spans="1:4">
      <c r="A120" s="65" t="s">
        <v>59</v>
      </c>
      <c r="B120" s="21" t="s">
        <v>216</v>
      </c>
      <c r="C120" s="21"/>
      <c r="D120" s="57">
        <v>525</v>
      </c>
    </row>
    <row r="121" customFormat="true" ht="17" customHeight="true" spans="1:4">
      <c r="A121" s="65"/>
      <c r="B121" s="19" t="s">
        <v>309</v>
      </c>
      <c r="C121" s="20">
        <v>2296099</v>
      </c>
      <c r="D121" s="22">
        <v>99</v>
      </c>
    </row>
    <row r="122" customFormat="true" ht="17" customHeight="true" spans="1:4">
      <c r="A122" s="65"/>
      <c r="B122" s="19" t="s">
        <v>310</v>
      </c>
      <c r="C122" s="20">
        <v>2296099</v>
      </c>
      <c r="D122" s="22">
        <v>94</v>
      </c>
    </row>
    <row r="123" customFormat="true" ht="17" customHeight="true" spans="1:4">
      <c r="A123" s="65"/>
      <c r="B123" s="28" t="s">
        <v>311</v>
      </c>
      <c r="C123" s="29">
        <v>2296099</v>
      </c>
      <c r="D123" s="30">
        <v>114</v>
      </c>
    </row>
    <row r="124" customFormat="true" ht="17" customHeight="true" spans="1:4">
      <c r="A124" s="65"/>
      <c r="B124" s="26" t="s">
        <v>312</v>
      </c>
      <c r="C124" s="27">
        <v>2296003</v>
      </c>
      <c r="D124" s="66">
        <v>218</v>
      </c>
    </row>
    <row r="125" customFormat="true" ht="15" customHeight="true" spans="1:4">
      <c r="A125" s="65" t="s">
        <v>60</v>
      </c>
      <c r="B125" s="21" t="s">
        <v>216</v>
      </c>
      <c r="C125" s="21"/>
      <c r="D125" s="57">
        <v>645</v>
      </c>
    </row>
    <row r="126" customFormat="true" ht="17" customHeight="true" spans="1:4">
      <c r="A126" s="65"/>
      <c r="B126" s="19" t="s">
        <v>313</v>
      </c>
      <c r="C126" s="20">
        <v>2296099</v>
      </c>
      <c r="D126" s="22">
        <v>167</v>
      </c>
    </row>
    <row r="127" customFormat="true" ht="17" customHeight="true" spans="1:4">
      <c r="A127" s="65"/>
      <c r="B127" s="19" t="s">
        <v>314</v>
      </c>
      <c r="C127" s="20">
        <v>2296099</v>
      </c>
      <c r="D127" s="22">
        <v>150</v>
      </c>
    </row>
    <row r="128" customFormat="true" ht="17" customHeight="true" spans="1:4">
      <c r="A128" s="65"/>
      <c r="B128" s="19" t="s">
        <v>315</v>
      </c>
      <c r="C128" s="20">
        <v>2296099</v>
      </c>
      <c r="D128" s="22">
        <v>168</v>
      </c>
    </row>
    <row r="129" customFormat="true" ht="17" customHeight="true" spans="1:4">
      <c r="A129" s="65"/>
      <c r="B129" s="19" t="s">
        <v>316</v>
      </c>
      <c r="C129" s="20">
        <v>2296099</v>
      </c>
      <c r="D129" s="22">
        <v>160</v>
      </c>
    </row>
    <row r="130" customFormat="true" ht="14" customHeight="true" spans="1:4">
      <c r="A130" s="65" t="s">
        <v>61</v>
      </c>
      <c r="B130" s="21" t="s">
        <v>216</v>
      </c>
      <c r="C130" s="21"/>
      <c r="D130" s="57">
        <v>548</v>
      </c>
    </row>
    <row r="131" customFormat="true" ht="17" customHeight="true" spans="1:4">
      <c r="A131" s="65"/>
      <c r="B131" s="67" t="s">
        <v>317</v>
      </c>
      <c r="C131" s="68">
        <v>2296099</v>
      </c>
      <c r="D131" s="69">
        <v>59</v>
      </c>
    </row>
    <row r="132" customFormat="true" ht="17" customHeight="true" spans="1:4">
      <c r="A132" s="65"/>
      <c r="B132" s="67" t="s">
        <v>318</v>
      </c>
      <c r="C132" s="68">
        <v>2296099</v>
      </c>
      <c r="D132" s="69">
        <v>59</v>
      </c>
    </row>
    <row r="133" customFormat="true" ht="17" customHeight="true" spans="1:4">
      <c r="A133" s="65"/>
      <c r="B133" s="42" t="s">
        <v>319</v>
      </c>
      <c r="C133" s="43">
        <v>2296099</v>
      </c>
      <c r="D133" s="66">
        <v>53</v>
      </c>
    </row>
    <row r="134" customFormat="true" ht="17" customHeight="true" spans="1:4">
      <c r="A134" s="65"/>
      <c r="B134" s="42" t="s">
        <v>320</v>
      </c>
      <c r="C134" s="43">
        <v>2296099</v>
      </c>
      <c r="D134" s="66">
        <v>50</v>
      </c>
    </row>
    <row r="135" customFormat="true" ht="17" customHeight="true" spans="1:4">
      <c r="A135" s="65"/>
      <c r="B135" s="67" t="s">
        <v>321</v>
      </c>
      <c r="C135" s="68">
        <v>2296099</v>
      </c>
      <c r="D135" s="69">
        <v>59</v>
      </c>
    </row>
    <row r="136" customFormat="true" ht="17" customHeight="true" spans="1:4">
      <c r="A136" s="65"/>
      <c r="B136" s="67" t="s">
        <v>322</v>
      </c>
      <c r="C136" s="68">
        <v>2296099</v>
      </c>
      <c r="D136" s="69">
        <v>60</v>
      </c>
    </row>
    <row r="137" customFormat="true" ht="17" customHeight="true" spans="1:4">
      <c r="A137" s="65"/>
      <c r="B137" s="67" t="s">
        <v>323</v>
      </c>
      <c r="C137" s="68">
        <v>2296099</v>
      </c>
      <c r="D137" s="69">
        <v>85</v>
      </c>
    </row>
    <row r="138" customFormat="true" ht="17" customHeight="true" spans="1:4">
      <c r="A138" s="70"/>
      <c r="B138" s="71" t="s">
        <v>324</v>
      </c>
      <c r="C138" s="72">
        <v>2296099</v>
      </c>
      <c r="D138" s="73">
        <v>123</v>
      </c>
    </row>
    <row r="139" customFormat="true" spans="1:4">
      <c r="A139" s="74"/>
      <c r="B139" s="75"/>
      <c r="C139" s="76"/>
      <c r="D139" s="3"/>
    </row>
    <row r="140" customFormat="true" spans="1:4">
      <c r="A140" s="74"/>
      <c r="B140" s="75"/>
      <c r="C140" s="76"/>
      <c r="D140" s="3"/>
    </row>
    <row r="141" customFormat="true" spans="1:4">
      <c r="A141" s="74"/>
      <c r="B141" s="75"/>
      <c r="C141" s="76"/>
      <c r="D141" s="3"/>
    </row>
    <row r="142" customFormat="true" spans="1:4">
      <c r="A142" s="74"/>
      <c r="B142" s="75"/>
      <c r="C142" s="76"/>
      <c r="D142" s="3"/>
    </row>
    <row r="143" customFormat="true" spans="1:4">
      <c r="A143" s="74"/>
      <c r="B143" s="75"/>
      <c r="C143" s="76"/>
      <c r="D143" s="3"/>
    </row>
    <row r="144" customFormat="true" spans="1:4">
      <c r="A144" s="74"/>
      <c r="B144" s="75"/>
      <c r="C144" s="76"/>
      <c r="D144" s="3"/>
    </row>
  </sheetData>
  <mergeCells count="27">
    <mergeCell ref="A2:D2"/>
    <mergeCell ref="A6:A8"/>
    <mergeCell ref="A9:A11"/>
    <mergeCell ref="A12:A16"/>
    <mergeCell ref="A17:A27"/>
    <mergeCell ref="A28:A31"/>
    <mergeCell ref="A32:A35"/>
    <mergeCell ref="A36:A40"/>
    <mergeCell ref="A41:A43"/>
    <mergeCell ref="A44:A47"/>
    <mergeCell ref="A48:A52"/>
    <mergeCell ref="A53:A63"/>
    <mergeCell ref="A64:A69"/>
    <mergeCell ref="A70:A73"/>
    <mergeCell ref="A74:A77"/>
    <mergeCell ref="A78:A81"/>
    <mergeCell ref="A82:A86"/>
    <mergeCell ref="A87:A92"/>
    <mergeCell ref="A93:A96"/>
    <mergeCell ref="A97:A101"/>
    <mergeCell ref="A102:A106"/>
    <mergeCell ref="A108:A110"/>
    <mergeCell ref="A111:A115"/>
    <mergeCell ref="A116:A119"/>
    <mergeCell ref="A120:A124"/>
    <mergeCell ref="A125:A129"/>
    <mergeCell ref="A130:A138"/>
  </mergeCells>
  <pageMargins left="0.751388888888889" right="0.75138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正式表(总表)</vt:lpstr>
      <vt:lpstr>正式表(市县表) </vt:lpstr>
      <vt:lpstr>资金测算表</vt:lpstr>
      <vt:lpstr>公租房保障和城市棚户区改造</vt:lpstr>
      <vt:lpstr>公租房租赁补贴任务</vt:lpstr>
      <vt:lpstr>棚改任务</vt:lpstr>
      <vt:lpstr>老旧小区改造任务</vt:lpstr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2019-11-25T18:58:00Z</dcterms:created>
  <dcterms:modified xsi:type="dcterms:W3CDTF">2023-12-21T10:26:29Z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</Properties>
</file>