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1" activeTab="1"/>
  </bookViews>
  <sheets>
    <sheet name="18年民族补助资金计算表 (3)" sheetId="1" r:id="rId1"/>
    <sheet name="2019计算下达" sheetId="2" r:id="rId2"/>
    <sheet name="省民委基地校" sheetId="3" r:id="rId3"/>
    <sheet name="省教育厅基地校" sheetId="4" r:id="rId4"/>
    <sheet name="附件4" sheetId="5" r:id="rId5"/>
    <sheet name="附件5" sheetId="6" r:id="rId6"/>
  </sheets>
  <definedNames>
    <definedName name="_xlnm._FilterDatabase" localSheetId="3" hidden="1">省教育厅基地校!$A$4:$C$16</definedName>
    <definedName name="_xlnm.Print_Area" localSheetId="0">'18年民族补助资金计算表 (3)'!$A$6:$N$57</definedName>
    <definedName name="_xlnm.Print_Titles" localSheetId="0">'18年民族补助资金计算表 (3)'!$2:$5</definedName>
    <definedName name="_xlnm.Print_Area" localSheetId="1">'2019计算下达'!$A$4:$H$58</definedName>
    <definedName name="_xlnm.Print_Titles" localSheetId="1">'2019计算下达'!$1:$6</definedName>
  </definedNames>
  <calcPr calcId="144525" concurrentCalc="0"/>
</workbook>
</file>

<file path=xl/comments1.xml><?xml version="1.0" encoding="utf-8"?>
<comments xmlns="http://schemas.openxmlformats.org/spreadsheetml/2006/main">
  <authors>
    <author>张廷春</author>
  </authors>
  <commentList>
    <comment ref="K9" authorId="0">
      <text>
        <r>
          <rPr>
            <b/>
            <sz val="9"/>
            <rFont val="宋体"/>
            <charset val="134"/>
          </rPr>
          <t>张廷春: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+5
</t>
        </r>
      </text>
    </comment>
  </commentList>
</comments>
</file>

<file path=xl/sharedStrings.xml><?xml version="1.0" encoding="utf-8"?>
<sst xmlns="http://schemas.openxmlformats.org/spreadsheetml/2006/main" count="153">
  <si>
    <t>附件1：</t>
  </si>
  <si>
    <t>2018年中小学民族教育补助资金分配表</t>
  </si>
  <si>
    <t>县市区</t>
  </si>
  <si>
    <t>补助资金（万元）</t>
  </si>
  <si>
    <t>学校数（所）</t>
  </si>
  <si>
    <t>在校人数（人）</t>
  </si>
  <si>
    <t>双语教学基地学校因素（项目数）</t>
  </si>
  <si>
    <t>民族教育中小学基地学校项目因素（项目数）</t>
  </si>
  <si>
    <t>合计</t>
  </si>
  <si>
    <t>中央补助</t>
  </si>
  <si>
    <t>省级补助</t>
  </si>
  <si>
    <t>小学</t>
  </si>
  <si>
    <t>初中</t>
  </si>
  <si>
    <t>高中</t>
  </si>
  <si>
    <t>小计</t>
  </si>
  <si>
    <t>其中：用于双语教师培训</t>
  </si>
  <si>
    <t>其中：省教育厅民俗礼仪中小学基地学校补助</t>
  </si>
  <si>
    <t>其中：省民委民族教育中小学基地学校补助</t>
  </si>
  <si>
    <t>1、省教育厅</t>
  </si>
  <si>
    <t>2、市县小计</t>
  </si>
  <si>
    <t>长春市</t>
  </si>
  <si>
    <t>市本级</t>
  </si>
  <si>
    <t>南关区</t>
  </si>
  <si>
    <t>宽城区</t>
  </si>
  <si>
    <t>绿园区</t>
  </si>
  <si>
    <t>双阳区</t>
  </si>
  <si>
    <t>九台区</t>
  </si>
  <si>
    <t>榆树市</t>
  </si>
  <si>
    <t>吉林市</t>
  </si>
  <si>
    <t>龙潭区</t>
  </si>
  <si>
    <t>船营区</t>
  </si>
  <si>
    <t>永吉县</t>
  </si>
  <si>
    <t>蛟河市</t>
  </si>
  <si>
    <t>舒兰市</t>
  </si>
  <si>
    <t>磐石市</t>
  </si>
  <si>
    <t>四平市</t>
  </si>
  <si>
    <t>铁东区</t>
  </si>
  <si>
    <t>伊通县</t>
  </si>
  <si>
    <t>双辽市</t>
  </si>
  <si>
    <t>公主岭市</t>
  </si>
  <si>
    <t>通化市</t>
  </si>
  <si>
    <t>通化县</t>
  </si>
  <si>
    <t>辉南县</t>
  </si>
  <si>
    <t>柳河县</t>
  </si>
  <si>
    <t>集安市</t>
  </si>
  <si>
    <t>梅河口市</t>
  </si>
  <si>
    <t>白山市</t>
  </si>
  <si>
    <t>长白县</t>
  </si>
  <si>
    <t>松原市</t>
  </si>
  <si>
    <t>前郭县</t>
  </si>
  <si>
    <t>白城市</t>
  </si>
  <si>
    <t>镇赉县</t>
  </si>
  <si>
    <t>通榆县</t>
  </si>
  <si>
    <t>洮南市</t>
  </si>
  <si>
    <t>大安市</t>
  </si>
  <si>
    <t>延边州</t>
  </si>
  <si>
    <t>州本级</t>
  </si>
  <si>
    <t>延吉市</t>
  </si>
  <si>
    <t>图们市</t>
  </si>
  <si>
    <t>敦化市</t>
  </si>
  <si>
    <t>龙井市</t>
  </si>
  <si>
    <t>和龙市</t>
  </si>
  <si>
    <t>汪清县</t>
  </si>
  <si>
    <t>珲春市</t>
  </si>
  <si>
    <t>安图县</t>
  </si>
  <si>
    <t>2019年少数民族教育补助资金分配表</t>
  </si>
  <si>
    <t>单位：万元</t>
  </si>
  <si>
    <t>补助资金</t>
  </si>
  <si>
    <t>扶贫标识</t>
  </si>
  <si>
    <t>其中：省教育厅双语教育信息化工作基地校补助</t>
  </si>
  <si>
    <r>
      <rPr>
        <b/>
        <sz val="10"/>
        <rFont val="宋体"/>
        <charset val="134"/>
      </rPr>
      <t xml:space="preserve">1、省教育厅
</t>
    </r>
    <r>
      <rPr>
        <b/>
        <sz val="8"/>
        <rFont val="宋体"/>
        <charset val="134"/>
      </rPr>
      <t>(支出功能分类科目2050299其他普通教育支出，政府预算支出经济分类科目列50299其他商品和服务支出）</t>
    </r>
  </si>
  <si>
    <t>否-发送</t>
  </si>
  <si>
    <t xml:space="preserve"> </t>
  </si>
  <si>
    <t>部分</t>
  </si>
  <si>
    <t>附件2</t>
  </si>
  <si>
    <t>2019年省民委民族教育中小学基地学校项目表</t>
  </si>
  <si>
    <t>序号</t>
  </si>
  <si>
    <t>地区</t>
  </si>
  <si>
    <t>民族学校名称</t>
  </si>
  <si>
    <t>学校民族文化教育项目类型</t>
  </si>
  <si>
    <t>金额</t>
  </si>
  <si>
    <t>音乐舞蹈</t>
  </si>
  <si>
    <t>书法绘画</t>
  </si>
  <si>
    <t>乐器演奏</t>
  </si>
  <si>
    <t>秋千跳板</t>
  </si>
  <si>
    <t>毽球摔跤</t>
  </si>
  <si>
    <t>其他项目</t>
  </si>
  <si>
    <t>吉林</t>
  </si>
  <si>
    <t>吉林市回族学校</t>
  </si>
  <si>
    <t>*</t>
  </si>
  <si>
    <t>吉林市朝鲜族中学校</t>
  </si>
  <si>
    <t>磐石市红光中学校</t>
  </si>
  <si>
    <t>四平</t>
  </si>
  <si>
    <t>四平市伊通县朝鲜族九年一贯制学校</t>
  </si>
  <si>
    <t>通化</t>
  </si>
  <si>
    <t>通化市柳河县朝鲜族完全中学</t>
  </si>
  <si>
    <t>白山</t>
  </si>
  <si>
    <t>白山市朝鲜族中学</t>
  </si>
  <si>
    <t>白山市长白县朝鲜族小学</t>
  </si>
  <si>
    <t>松原</t>
  </si>
  <si>
    <t>松原市前郭县查干花镇昂格来蒙古族小学</t>
  </si>
  <si>
    <t>松原市宁江区回族小学</t>
  </si>
  <si>
    <t>松原市前郭县东三家子乡黑坨子蒙古族小学</t>
  </si>
  <si>
    <t>白城</t>
  </si>
  <si>
    <t>白城市镇赉县莫莫格蒙古族学校</t>
  </si>
  <si>
    <t>白城市洮北区德顺蒙古族学校</t>
  </si>
  <si>
    <t>延边</t>
  </si>
  <si>
    <t>延吉市朝阳川镇朝阳小学</t>
  </si>
  <si>
    <t>延吉市延新小学校</t>
  </si>
  <si>
    <t>安图县朝鲜族学校</t>
  </si>
  <si>
    <t>合    计</t>
  </si>
  <si>
    <t>附件3</t>
  </si>
  <si>
    <t>省教育厅2019年少数民族双语教育信息化工作基地校名单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</si>
  <si>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位</t>
    </r>
  </si>
  <si>
    <t>双语教学信息化设备仪器设备购置</t>
  </si>
  <si>
    <t>长春市朝鲜族中学</t>
  </si>
  <si>
    <t>吉林市朝鲜族实验小学</t>
  </si>
  <si>
    <t xml:space="preserve">通化市 </t>
  </si>
  <si>
    <t>通化市朝鲜族中学</t>
  </si>
  <si>
    <t>白山市朝鲜族学校</t>
  </si>
  <si>
    <t>镇赉县蒙古族中学</t>
  </si>
  <si>
    <t>通榆县蒙古族中学</t>
  </si>
  <si>
    <t>前郭县查干花蒙古族中学</t>
  </si>
  <si>
    <t>龙井市龙井实验小学</t>
  </si>
  <si>
    <t>珲春市第六中学</t>
  </si>
  <si>
    <t>梅河口</t>
  </si>
  <si>
    <t>梅河口市朝鲜族小学</t>
  </si>
  <si>
    <t>总计</t>
  </si>
  <si>
    <t>附件4：</t>
  </si>
  <si>
    <t>2019年民族教育补助资金项目预算表</t>
  </si>
  <si>
    <t>市县</t>
  </si>
  <si>
    <t>学校名称</t>
  </si>
  <si>
    <t>学校类别</t>
  </si>
  <si>
    <t>学校民族类别</t>
  </si>
  <si>
    <t>在校生人数（人）</t>
  </si>
  <si>
    <t>项目名称</t>
  </si>
  <si>
    <t>项目内容</t>
  </si>
  <si>
    <t>项目预算资金（万元）</t>
  </si>
  <si>
    <t>中央资金</t>
  </si>
  <si>
    <t>省级资金</t>
  </si>
  <si>
    <t>本级资金</t>
  </si>
  <si>
    <t>附件5：</t>
  </si>
  <si>
    <t>2019年少数民族义务教育“双语”教师培训项目预算明细表</t>
  </si>
  <si>
    <t>项目资金</t>
  </si>
  <si>
    <t>项目内容及目标</t>
  </si>
  <si>
    <t>培训对象</t>
  </si>
  <si>
    <t>培训方式</t>
  </si>
  <si>
    <t>项目进度及标准</t>
  </si>
  <si>
    <t>承担培训机构</t>
  </si>
  <si>
    <t>培训时间</t>
  </si>
  <si>
    <t>培训人数</t>
  </si>
  <si>
    <t>培训天数</t>
  </si>
  <si>
    <t>开支标准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</si>
</sst>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3">
    <font>
      <sz val="12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4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Times New Roman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7" fillId="23" borderId="1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15" borderId="12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8" fillId="14" borderId="15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0" fontId="13" fillId="0" borderId="0" xfId="0" applyFont="1" applyFill="1" applyAlignment="1" applyProtection="1">
      <alignment horizontal="center" vertical="center" wrapText="1"/>
    </xf>
    <xf numFmtId="0" fontId="14" fillId="0" borderId="0" xfId="0" applyFont="1" applyFill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top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18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right" vertical="center"/>
    </xf>
    <xf numFmtId="0" fontId="19" fillId="0" borderId="1" xfId="0" applyFont="1" applyBorder="1" applyAlignment="1" applyProtection="1">
      <alignment horizontal="right" vertical="center" wrapText="1"/>
    </xf>
    <xf numFmtId="0" fontId="19" fillId="0" borderId="1" xfId="0" applyFont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right" vertical="center" wrapText="1"/>
    </xf>
    <xf numFmtId="0" fontId="19" fillId="0" borderId="3" xfId="0" applyFont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right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right" vertical="center" wrapText="1"/>
    </xf>
    <xf numFmtId="0" fontId="21" fillId="2" borderId="1" xfId="0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2"/>
  </sheetPr>
  <dimension ref="A1:P58"/>
  <sheetViews>
    <sheetView workbookViewId="0">
      <selection activeCell="B10" sqref="B10"/>
    </sheetView>
  </sheetViews>
  <sheetFormatPr defaultColWidth="9" defaultRowHeight="12"/>
  <cols>
    <col min="1" max="3" width="11.375" style="34" customWidth="1"/>
    <col min="4" max="4" width="8.375" style="34" customWidth="1"/>
    <col min="5" max="5" width="6.25" style="34" customWidth="1"/>
    <col min="6" max="6" width="14.25" style="34" customWidth="1"/>
    <col min="7" max="7" width="13.375" style="34" customWidth="1"/>
    <col min="8" max="8" width="4.625" style="37" customWidth="1"/>
    <col min="9" max="9" width="6.5" style="37" customWidth="1"/>
    <col min="10" max="10" width="6.5" style="36" customWidth="1"/>
    <col min="11" max="11" width="7.125" style="36" customWidth="1"/>
    <col min="12" max="12" width="5.875" style="36" customWidth="1"/>
    <col min="13" max="13" width="6.5" style="36" customWidth="1"/>
    <col min="14" max="14" width="8.25" style="37" customWidth="1"/>
    <col min="15" max="16384" width="9" style="37"/>
  </cols>
  <sheetData>
    <row r="1" spans="1:1">
      <c r="A1" s="34" t="s">
        <v>0</v>
      </c>
    </row>
    <row r="2" ht="28.5" customHeight="1" spans="1:14">
      <c r="A2" s="66" t="s">
        <v>1</v>
      </c>
      <c r="B2" s="66"/>
      <c r="C2" s="66"/>
      <c r="D2" s="66"/>
      <c r="E2" s="66"/>
      <c r="F2" s="66"/>
      <c r="G2" s="66"/>
      <c r="H2" s="67"/>
      <c r="I2" s="67"/>
      <c r="J2" s="67"/>
      <c r="K2" s="67"/>
      <c r="L2" s="67"/>
      <c r="M2" s="67"/>
      <c r="N2" s="67"/>
    </row>
    <row r="3" ht="22.5" customHeight="1" spans="1:14">
      <c r="A3" s="41" t="s">
        <v>2</v>
      </c>
      <c r="B3" s="45" t="s">
        <v>3</v>
      </c>
      <c r="C3" s="68"/>
      <c r="D3" s="68"/>
      <c r="E3" s="68"/>
      <c r="F3" s="68"/>
      <c r="G3" s="46"/>
      <c r="H3" s="69" t="s">
        <v>4</v>
      </c>
      <c r="I3" s="76" t="s">
        <v>5</v>
      </c>
      <c r="J3" s="77"/>
      <c r="K3" s="77"/>
      <c r="L3" s="78"/>
      <c r="M3" s="79" t="s">
        <v>6</v>
      </c>
      <c r="N3" s="79" t="s">
        <v>7</v>
      </c>
    </row>
    <row r="4" ht="26.25" customHeight="1" spans="1:14">
      <c r="A4" s="41"/>
      <c r="B4" s="43" t="s">
        <v>8</v>
      </c>
      <c r="C4" s="43" t="s">
        <v>9</v>
      </c>
      <c r="D4" s="43"/>
      <c r="E4" s="45" t="s">
        <v>10</v>
      </c>
      <c r="F4" s="68"/>
      <c r="G4" s="46"/>
      <c r="H4" s="70"/>
      <c r="I4" s="41" t="s">
        <v>8</v>
      </c>
      <c r="J4" s="41" t="s">
        <v>11</v>
      </c>
      <c r="K4" s="41" t="s">
        <v>12</v>
      </c>
      <c r="L4" s="41" t="s">
        <v>13</v>
      </c>
      <c r="M4" s="79"/>
      <c r="N4" s="79"/>
    </row>
    <row r="5" ht="69" customHeight="1" spans="1:14">
      <c r="A5" s="41"/>
      <c r="B5" s="43"/>
      <c r="C5" s="43" t="s">
        <v>14</v>
      </c>
      <c r="D5" s="43" t="s">
        <v>15</v>
      </c>
      <c r="E5" s="48" t="s">
        <v>14</v>
      </c>
      <c r="F5" s="43" t="s">
        <v>16</v>
      </c>
      <c r="G5" s="43" t="s">
        <v>17</v>
      </c>
      <c r="H5" s="71"/>
      <c r="I5" s="41"/>
      <c r="J5" s="41"/>
      <c r="K5" s="41"/>
      <c r="L5" s="41"/>
      <c r="M5" s="79"/>
      <c r="N5" s="79"/>
    </row>
    <row r="6" ht="19.5" customHeight="1" spans="1:15">
      <c r="A6" s="72" t="s">
        <v>8</v>
      </c>
      <c r="B6" s="73">
        <f t="shared" ref="B6:N6" si="0">SUM(B7:B8)</f>
        <v>1790</v>
      </c>
      <c r="C6" s="73">
        <f t="shared" si="0"/>
        <v>1290</v>
      </c>
      <c r="D6" s="73">
        <f t="shared" si="0"/>
        <v>650</v>
      </c>
      <c r="E6" s="73">
        <f t="shared" si="0"/>
        <v>500</v>
      </c>
      <c r="F6" s="73">
        <f t="shared" si="0"/>
        <v>170</v>
      </c>
      <c r="G6" s="74">
        <f t="shared" si="0"/>
        <v>170</v>
      </c>
      <c r="H6" s="73">
        <f t="shared" si="0"/>
        <v>194</v>
      </c>
      <c r="I6" s="73">
        <f t="shared" si="0"/>
        <v>43709</v>
      </c>
      <c r="J6" s="73">
        <f t="shared" si="0"/>
        <v>25253</v>
      </c>
      <c r="K6" s="73">
        <f t="shared" si="0"/>
        <v>10144</v>
      </c>
      <c r="L6" s="73">
        <f t="shared" si="0"/>
        <v>8312</v>
      </c>
      <c r="M6" s="73">
        <f t="shared" si="0"/>
        <v>15</v>
      </c>
      <c r="N6" s="73">
        <f t="shared" si="0"/>
        <v>14</v>
      </c>
      <c r="O6" s="37">
        <f t="shared" ref="O6:O57" si="1">B6-C6-E6</f>
        <v>0</v>
      </c>
    </row>
    <row r="7" ht="19.5" customHeight="1" spans="1:16">
      <c r="A7" s="72" t="s">
        <v>18</v>
      </c>
      <c r="B7" s="58">
        <f>ROUND((1140*0.5/194*H7)+(1140*0.2/43709*I7)+(10*N7)+(10*M7),0)+D7</f>
        <v>80</v>
      </c>
      <c r="C7" s="75">
        <v>80</v>
      </c>
      <c r="D7" s="75">
        <v>80</v>
      </c>
      <c r="E7" s="73"/>
      <c r="F7" s="73"/>
      <c r="G7" s="73"/>
      <c r="H7" s="73"/>
      <c r="I7" s="80"/>
      <c r="J7" s="80"/>
      <c r="K7" s="80"/>
      <c r="L7" s="80"/>
      <c r="M7" s="80"/>
      <c r="N7" s="51"/>
      <c r="O7" s="37">
        <f t="shared" si="1"/>
        <v>0</v>
      </c>
      <c r="P7" s="37">
        <v>1</v>
      </c>
    </row>
    <row r="8" s="32" customFormat="1" ht="17.25" customHeight="1" spans="1:15">
      <c r="A8" s="41" t="s">
        <v>19</v>
      </c>
      <c r="B8" s="50">
        <f t="shared" ref="B8:N8" si="2">SUM(B9,B16:B17,B21:B25,B28:B31,B33:B38,B40:B48)</f>
        <v>1710</v>
      </c>
      <c r="C8" s="50">
        <f t="shared" si="2"/>
        <v>1210</v>
      </c>
      <c r="D8" s="50">
        <f t="shared" si="2"/>
        <v>570</v>
      </c>
      <c r="E8" s="50">
        <f t="shared" si="2"/>
        <v>500</v>
      </c>
      <c r="F8" s="50">
        <f t="shared" si="2"/>
        <v>170</v>
      </c>
      <c r="G8" s="50">
        <f t="shared" si="2"/>
        <v>170</v>
      </c>
      <c r="H8" s="50">
        <f t="shared" si="2"/>
        <v>194</v>
      </c>
      <c r="I8" s="50">
        <f t="shared" si="2"/>
        <v>43709</v>
      </c>
      <c r="J8" s="50">
        <f t="shared" si="2"/>
        <v>25253</v>
      </c>
      <c r="K8" s="50">
        <f t="shared" si="2"/>
        <v>10144</v>
      </c>
      <c r="L8" s="50">
        <f t="shared" si="2"/>
        <v>8312</v>
      </c>
      <c r="M8" s="50">
        <f t="shared" si="2"/>
        <v>15</v>
      </c>
      <c r="N8" s="50">
        <f t="shared" si="2"/>
        <v>14</v>
      </c>
      <c r="O8" s="37">
        <f t="shared" si="1"/>
        <v>0</v>
      </c>
    </row>
    <row r="9" s="32" customFormat="1" ht="17.25" customHeight="1" spans="1:16">
      <c r="A9" s="56" t="s">
        <v>20</v>
      </c>
      <c r="B9" s="50">
        <f t="shared" ref="B9:N9" si="3">SUM(B10:B15)</f>
        <v>136</v>
      </c>
      <c r="C9" s="50">
        <f t="shared" si="3"/>
        <v>76</v>
      </c>
      <c r="D9" s="50">
        <f t="shared" si="3"/>
        <v>40</v>
      </c>
      <c r="E9" s="50">
        <f t="shared" si="3"/>
        <v>60</v>
      </c>
      <c r="F9" s="50">
        <f t="shared" si="3"/>
        <v>25</v>
      </c>
      <c r="G9" s="50">
        <f t="shared" si="3"/>
        <v>25</v>
      </c>
      <c r="H9" s="50">
        <f t="shared" si="3"/>
        <v>11</v>
      </c>
      <c r="I9" s="50">
        <f t="shared" si="3"/>
        <v>2914</v>
      </c>
      <c r="J9" s="50">
        <f t="shared" si="3"/>
        <v>1677</v>
      </c>
      <c r="K9" s="50">
        <f t="shared" si="3"/>
        <v>944</v>
      </c>
      <c r="L9" s="50">
        <f t="shared" si="3"/>
        <v>293</v>
      </c>
      <c r="M9" s="50">
        <f t="shared" si="3"/>
        <v>2</v>
      </c>
      <c r="N9" s="50">
        <f t="shared" si="3"/>
        <v>2</v>
      </c>
      <c r="O9" s="37">
        <f t="shared" si="1"/>
        <v>0</v>
      </c>
      <c r="P9" s="32">
        <v>2</v>
      </c>
    </row>
    <row r="10" ht="17.25" customHeight="1" spans="1:15">
      <c r="A10" s="57" t="s">
        <v>21</v>
      </c>
      <c r="B10" s="58">
        <f t="shared" ref="B10:B15" si="4">ROUND(((1140*0.5/194*H10)+(1140*0.2/43709*I10)+(10*N10)+(10*M10)),0)+D10</f>
        <v>46</v>
      </c>
      <c r="C10" s="58">
        <v>46</v>
      </c>
      <c r="D10" s="58">
        <v>40</v>
      </c>
      <c r="E10" s="58">
        <f t="shared" ref="E10:E16" si="5">B10-C10</f>
        <v>0</v>
      </c>
      <c r="F10" s="58">
        <f t="shared" ref="F10:F16" si="6">10*M10</f>
        <v>0</v>
      </c>
      <c r="G10" s="58">
        <f t="shared" ref="G10:G12" si="7">10*N10</f>
        <v>0</v>
      </c>
      <c r="H10" s="58">
        <v>1</v>
      </c>
      <c r="I10" s="58">
        <f t="shared" ref="I10:I16" si="8">SUM(J10:L10)</f>
        <v>558</v>
      </c>
      <c r="J10" s="81"/>
      <c r="K10" s="81">
        <v>265</v>
      </c>
      <c r="L10" s="81">
        <v>293</v>
      </c>
      <c r="M10" s="81"/>
      <c r="N10" s="58"/>
      <c r="O10" s="37">
        <f t="shared" si="1"/>
        <v>0</v>
      </c>
    </row>
    <row r="11" ht="17.25" customHeight="1" spans="1:15">
      <c r="A11" s="57" t="s">
        <v>22</v>
      </c>
      <c r="B11" s="58">
        <f>ROUND(((1140*0.5/194*H11)+(1140*0.2/43709*I11)+(10*N11)+(10*M11)),0)+D11+6</f>
        <v>20</v>
      </c>
      <c r="C11" s="58"/>
      <c r="D11" s="58"/>
      <c r="E11" s="58">
        <f t="shared" si="5"/>
        <v>20</v>
      </c>
      <c r="F11" s="58">
        <f t="shared" si="6"/>
        <v>10</v>
      </c>
      <c r="G11" s="58">
        <f t="shared" si="7"/>
        <v>0</v>
      </c>
      <c r="H11" s="58">
        <v>1</v>
      </c>
      <c r="I11" s="58">
        <f t="shared" si="8"/>
        <v>119</v>
      </c>
      <c r="J11" s="81">
        <v>119</v>
      </c>
      <c r="K11" s="81"/>
      <c r="L11" s="81"/>
      <c r="M11" s="81">
        <v>1</v>
      </c>
      <c r="N11" s="58"/>
      <c r="O11" s="37">
        <f t="shared" si="1"/>
        <v>0</v>
      </c>
    </row>
    <row r="12" ht="17.25" customHeight="1" spans="1:15">
      <c r="A12" s="57" t="s">
        <v>23</v>
      </c>
      <c r="B12" s="58">
        <f>ROUND(((1140*0.5/194*H12)+(1140*0.2/43709*I12)+(10*N12)+(10*M12)),0)+D12+1</f>
        <v>15</v>
      </c>
      <c r="C12" s="58"/>
      <c r="D12" s="58"/>
      <c r="E12" s="58">
        <f t="shared" si="5"/>
        <v>15</v>
      </c>
      <c r="F12" s="58">
        <f>10*M12+5</f>
        <v>15</v>
      </c>
      <c r="G12" s="58">
        <f t="shared" si="7"/>
        <v>0</v>
      </c>
      <c r="H12" s="58">
        <v>1</v>
      </c>
      <c r="I12" s="58">
        <f t="shared" si="8"/>
        <v>215</v>
      </c>
      <c r="J12" s="81">
        <v>215</v>
      </c>
      <c r="K12" s="81"/>
      <c r="L12" s="81"/>
      <c r="M12" s="81">
        <v>1</v>
      </c>
      <c r="N12" s="58"/>
      <c r="O12" s="37">
        <f t="shared" si="1"/>
        <v>0</v>
      </c>
    </row>
    <row r="13" ht="17.25" customHeight="1" spans="1:15">
      <c r="A13" s="57" t="s">
        <v>24</v>
      </c>
      <c r="B13" s="58">
        <f>ROUND(((1140*0.5/194*H13)+(1140*0.2/43709*I13)+(10*N13)+(10*M13)),0)+D13+1</f>
        <v>15</v>
      </c>
      <c r="C13" s="58"/>
      <c r="D13" s="58"/>
      <c r="E13" s="58">
        <f t="shared" si="5"/>
        <v>15</v>
      </c>
      <c r="F13" s="58">
        <f t="shared" si="6"/>
        <v>0</v>
      </c>
      <c r="G13" s="58">
        <f>10*N13+5</f>
        <v>15</v>
      </c>
      <c r="H13" s="58">
        <v>1</v>
      </c>
      <c r="I13" s="58">
        <f t="shared" si="8"/>
        <v>205</v>
      </c>
      <c r="J13" s="81">
        <v>205</v>
      </c>
      <c r="K13" s="81"/>
      <c r="L13" s="81"/>
      <c r="M13" s="81"/>
      <c r="N13" s="58">
        <v>1</v>
      </c>
      <c r="O13" s="37">
        <f t="shared" si="1"/>
        <v>0</v>
      </c>
    </row>
    <row r="14" ht="17.25" customHeight="1" spans="1:15">
      <c r="A14" s="57" t="s">
        <v>25</v>
      </c>
      <c r="B14" s="58">
        <f t="shared" si="4"/>
        <v>13</v>
      </c>
      <c r="C14" s="58">
        <v>13</v>
      </c>
      <c r="D14" s="58"/>
      <c r="E14" s="58">
        <f t="shared" si="5"/>
        <v>0</v>
      </c>
      <c r="F14" s="58">
        <f t="shared" si="6"/>
        <v>0</v>
      </c>
      <c r="G14" s="58">
        <f t="shared" ref="G14:G16" si="9">10*N14</f>
        <v>0</v>
      </c>
      <c r="H14" s="58">
        <v>4</v>
      </c>
      <c r="I14" s="58">
        <f t="shared" si="8"/>
        <v>321</v>
      </c>
      <c r="J14" s="81">
        <v>210</v>
      </c>
      <c r="K14" s="81">
        <v>111</v>
      </c>
      <c r="L14" s="81"/>
      <c r="M14" s="81"/>
      <c r="N14" s="58"/>
      <c r="O14" s="37">
        <f t="shared" si="1"/>
        <v>0</v>
      </c>
    </row>
    <row r="15" ht="17.25" customHeight="1" spans="1:15">
      <c r="A15" s="57" t="s">
        <v>26</v>
      </c>
      <c r="B15" s="58">
        <f t="shared" si="4"/>
        <v>27</v>
      </c>
      <c r="C15" s="58">
        <v>17</v>
      </c>
      <c r="D15" s="58"/>
      <c r="E15" s="58">
        <f t="shared" si="5"/>
        <v>10</v>
      </c>
      <c r="F15" s="58">
        <f t="shared" si="6"/>
        <v>0</v>
      </c>
      <c r="G15" s="58">
        <f t="shared" si="9"/>
        <v>10</v>
      </c>
      <c r="H15" s="58">
        <v>3</v>
      </c>
      <c r="I15" s="58">
        <f t="shared" si="8"/>
        <v>1496</v>
      </c>
      <c r="J15" s="81">
        <v>928</v>
      </c>
      <c r="K15" s="81">
        <v>568</v>
      </c>
      <c r="L15" s="81"/>
      <c r="M15" s="81"/>
      <c r="N15" s="58">
        <v>1</v>
      </c>
      <c r="O15" s="37">
        <f t="shared" si="1"/>
        <v>0</v>
      </c>
    </row>
    <row r="16" s="32" customFormat="1" ht="17.25" customHeight="1" spans="1:16">
      <c r="A16" s="59" t="s">
        <v>27</v>
      </c>
      <c r="B16" s="58">
        <f>ROUND(((1140*0.5/194*H16)+(1140*0.2/43709*I16)+(10*N16)+(10*M16)),0)+D16+7</f>
        <v>10</v>
      </c>
      <c r="C16" s="58"/>
      <c r="D16" s="58"/>
      <c r="E16" s="58">
        <f t="shared" si="5"/>
        <v>10</v>
      </c>
      <c r="F16" s="58">
        <f t="shared" si="6"/>
        <v>0</v>
      </c>
      <c r="G16" s="58">
        <f t="shared" si="9"/>
        <v>0</v>
      </c>
      <c r="H16" s="58">
        <v>1</v>
      </c>
      <c r="I16" s="58">
        <f t="shared" si="8"/>
        <v>18</v>
      </c>
      <c r="J16" s="81">
        <v>14</v>
      </c>
      <c r="K16" s="81">
        <v>4</v>
      </c>
      <c r="L16" s="81"/>
      <c r="M16" s="81"/>
      <c r="N16" s="58"/>
      <c r="O16" s="37">
        <f t="shared" si="1"/>
        <v>0</v>
      </c>
      <c r="P16" s="32">
        <v>3</v>
      </c>
    </row>
    <row r="17" s="33" customFormat="1" ht="17.25" customHeight="1" spans="1:16">
      <c r="A17" s="56" t="s">
        <v>28</v>
      </c>
      <c r="B17" s="50">
        <f t="shared" ref="B17:N17" si="10">SUM(B18:B20)</f>
        <v>65</v>
      </c>
      <c r="C17" s="50">
        <f t="shared" si="10"/>
        <v>55</v>
      </c>
      <c r="D17" s="50">
        <f t="shared" si="10"/>
        <v>20</v>
      </c>
      <c r="E17" s="50">
        <f t="shared" si="10"/>
        <v>10</v>
      </c>
      <c r="F17" s="50">
        <f t="shared" si="10"/>
        <v>10</v>
      </c>
      <c r="G17" s="50">
        <f t="shared" si="10"/>
        <v>0</v>
      </c>
      <c r="H17" s="50">
        <f t="shared" si="10"/>
        <v>7</v>
      </c>
      <c r="I17" s="50">
        <f t="shared" si="10"/>
        <v>908</v>
      </c>
      <c r="J17" s="50">
        <f t="shared" si="10"/>
        <v>446</v>
      </c>
      <c r="K17" s="50">
        <f t="shared" si="10"/>
        <v>213</v>
      </c>
      <c r="L17" s="50">
        <f t="shared" si="10"/>
        <v>249</v>
      </c>
      <c r="M17" s="50">
        <f t="shared" si="10"/>
        <v>1</v>
      </c>
      <c r="N17" s="50">
        <f t="shared" si="10"/>
        <v>0</v>
      </c>
      <c r="O17" s="37">
        <f t="shared" si="1"/>
        <v>0</v>
      </c>
      <c r="P17" s="33">
        <v>4</v>
      </c>
    </row>
    <row r="18" s="33" customFormat="1" ht="17.25" customHeight="1" spans="1:15">
      <c r="A18" s="57" t="s">
        <v>21</v>
      </c>
      <c r="B18" s="58">
        <f t="shared" ref="B18:B21" si="11">ROUND(((1140*0.5/194*H18)+(1140*0.2/43709*I18)+(10*N18)+(10*M18)),0)+D18</f>
        <v>40</v>
      </c>
      <c r="C18" s="58">
        <v>30</v>
      </c>
      <c r="D18" s="58">
        <v>20</v>
      </c>
      <c r="E18" s="58">
        <f t="shared" ref="E18:E24" si="12">B18-C18</f>
        <v>10</v>
      </c>
      <c r="F18" s="58">
        <f t="shared" ref="F18:F24" si="13">10*M18</f>
        <v>10</v>
      </c>
      <c r="G18" s="58">
        <f t="shared" ref="G18:G23" si="14">10*N18</f>
        <v>0</v>
      </c>
      <c r="H18" s="58">
        <v>2</v>
      </c>
      <c r="I18" s="58">
        <f t="shared" ref="I18:I24" si="15">SUM(J18:L18)</f>
        <v>871</v>
      </c>
      <c r="J18" s="81">
        <v>409</v>
      </c>
      <c r="K18" s="81">
        <v>213</v>
      </c>
      <c r="L18" s="81">
        <v>249</v>
      </c>
      <c r="M18" s="81">
        <v>1</v>
      </c>
      <c r="N18" s="58"/>
      <c r="O18" s="37">
        <f t="shared" si="1"/>
        <v>0</v>
      </c>
    </row>
    <row r="19" s="33" customFormat="1" ht="17.25" customHeight="1" spans="1:15">
      <c r="A19" s="60" t="s">
        <v>29</v>
      </c>
      <c r="B19" s="58">
        <f t="shared" si="11"/>
        <v>12</v>
      </c>
      <c r="C19" s="58">
        <v>12</v>
      </c>
      <c r="D19" s="58"/>
      <c r="E19" s="58">
        <f t="shared" si="12"/>
        <v>0</v>
      </c>
      <c r="F19" s="58">
        <f t="shared" si="13"/>
        <v>0</v>
      </c>
      <c r="G19" s="58">
        <f t="shared" si="14"/>
        <v>0</v>
      </c>
      <c r="H19" s="58">
        <v>4</v>
      </c>
      <c r="I19" s="58">
        <f t="shared" si="15"/>
        <v>10</v>
      </c>
      <c r="J19" s="81">
        <v>10</v>
      </c>
      <c r="K19" s="81"/>
      <c r="L19" s="81"/>
      <c r="M19" s="81"/>
      <c r="N19" s="82"/>
      <c r="O19" s="37">
        <f t="shared" si="1"/>
        <v>0</v>
      </c>
    </row>
    <row r="20" s="33" customFormat="1" ht="17.25" customHeight="1" spans="1:15">
      <c r="A20" s="60" t="s">
        <v>30</v>
      </c>
      <c r="B20" s="58">
        <f>ROUND(((1140*0.5/194*H20)+(1140*0.2/43709*I20)+(10*N20)+(10*M20)),0)+D20+10</f>
        <v>13</v>
      </c>
      <c r="C20" s="58">
        <v>13</v>
      </c>
      <c r="D20" s="58"/>
      <c r="E20" s="58">
        <f t="shared" si="12"/>
        <v>0</v>
      </c>
      <c r="F20" s="58">
        <f t="shared" si="13"/>
        <v>0</v>
      </c>
      <c r="G20" s="58">
        <f t="shared" si="14"/>
        <v>0</v>
      </c>
      <c r="H20" s="58">
        <v>1</v>
      </c>
      <c r="I20" s="58">
        <f t="shared" si="15"/>
        <v>27</v>
      </c>
      <c r="J20" s="81">
        <v>27</v>
      </c>
      <c r="K20" s="81"/>
      <c r="L20" s="81"/>
      <c r="M20" s="81"/>
      <c r="N20" s="82"/>
      <c r="O20" s="37">
        <f t="shared" si="1"/>
        <v>0</v>
      </c>
    </row>
    <row r="21" s="33" customFormat="1" ht="17.25" customHeight="1" spans="1:16">
      <c r="A21" s="61" t="s">
        <v>31</v>
      </c>
      <c r="B21" s="58">
        <f t="shared" si="11"/>
        <v>17</v>
      </c>
      <c r="C21" s="58"/>
      <c r="D21" s="58"/>
      <c r="E21" s="58">
        <f t="shared" si="12"/>
        <v>17</v>
      </c>
      <c r="F21" s="58">
        <f t="shared" si="13"/>
        <v>0</v>
      </c>
      <c r="G21" s="58">
        <f t="shared" si="14"/>
        <v>10</v>
      </c>
      <c r="H21" s="58">
        <v>2</v>
      </c>
      <c r="I21" s="58">
        <f t="shared" si="15"/>
        <v>258</v>
      </c>
      <c r="J21" s="81">
        <v>132</v>
      </c>
      <c r="K21" s="81">
        <v>54</v>
      </c>
      <c r="L21" s="81">
        <v>72</v>
      </c>
      <c r="M21" s="81"/>
      <c r="N21" s="82">
        <v>1</v>
      </c>
      <c r="O21" s="37">
        <f t="shared" si="1"/>
        <v>0</v>
      </c>
      <c r="P21" s="33">
        <v>5</v>
      </c>
    </row>
    <row r="22" s="33" customFormat="1" ht="17.25" customHeight="1" spans="1:16">
      <c r="A22" s="61" t="s">
        <v>32</v>
      </c>
      <c r="B22" s="58">
        <f>ROUND(((1140*0.5/194*H22)+(1140*0.2/43709*I22)+(10*N22)+(10*M22)),0)+D22+3</f>
        <v>10</v>
      </c>
      <c r="C22" s="58">
        <v>10</v>
      </c>
      <c r="D22" s="58"/>
      <c r="E22" s="58">
        <f t="shared" si="12"/>
        <v>0</v>
      </c>
      <c r="F22" s="58">
        <f t="shared" si="13"/>
        <v>0</v>
      </c>
      <c r="G22" s="58">
        <f t="shared" si="14"/>
        <v>0</v>
      </c>
      <c r="H22" s="58">
        <v>2</v>
      </c>
      <c r="I22" s="58">
        <f t="shared" si="15"/>
        <v>223</v>
      </c>
      <c r="J22" s="81">
        <v>96</v>
      </c>
      <c r="K22" s="81">
        <v>55</v>
      </c>
      <c r="L22" s="81">
        <v>72</v>
      </c>
      <c r="M22" s="81"/>
      <c r="N22" s="82"/>
      <c r="O22" s="37">
        <f t="shared" si="1"/>
        <v>0</v>
      </c>
      <c r="P22" s="33">
        <v>6</v>
      </c>
    </row>
    <row r="23" s="32" customFormat="1" ht="17.25" customHeight="1" spans="1:16">
      <c r="A23" s="61" t="s">
        <v>33</v>
      </c>
      <c r="B23" s="58">
        <f t="shared" ref="B23:B29" si="16">ROUND(((1140*0.5/194*H23)+(1140*0.2/43709*I23)+(10*N23)+(10*M23)),0)+D23</f>
        <v>10</v>
      </c>
      <c r="C23" s="58">
        <v>10</v>
      </c>
      <c r="D23" s="58"/>
      <c r="E23" s="58">
        <f t="shared" si="12"/>
        <v>0</v>
      </c>
      <c r="F23" s="58">
        <f t="shared" si="13"/>
        <v>0</v>
      </c>
      <c r="G23" s="58">
        <f t="shared" si="14"/>
        <v>0</v>
      </c>
      <c r="H23" s="58">
        <v>3</v>
      </c>
      <c r="I23" s="58">
        <f t="shared" si="15"/>
        <v>215</v>
      </c>
      <c r="J23" s="81">
        <v>94</v>
      </c>
      <c r="K23" s="81">
        <v>44</v>
      </c>
      <c r="L23" s="81">
        <v>77</v>
      </c>
      <c r="M23" s="81"/>
      <c r="N23" s="82"/>
      <c r="O23" s="37">
        <f t="shared" si="1"/>
        <v>0</v>
      </c>
      <c r="P23" s="33">
        <v>7</v>
      </c>
    </row>
    <row r="24" s="32" customFormat="1" ht="17.25" customHeight="1" spans="1:16">
      <c r="A24" s="61" t="s">
        <v>34</v>
      </c>
      <c r="B24" s="58">
        <f>ROUND(((1140*0.5/194*H24)+(1140*0.2/43709*I24)+(10*N24)+(10*M24)),0)+D24+3</f>
        <v>20</v>
      </c>
      <c r="C24" s="58"/>
      <c r="D24" s="58"/>
      <c r="E24" s="58">
        <f t="shared" si="12"/>
        <v>20</v>
      </c>
      <c r="F24" s="58">
        <f t="shared" si="13"/>
        <v>0</v>
      </c>
      <c r="G24" s="58">
        <f>10*N24+10</f>
        <v>20</v>
      </c>
      <c r="H24" s="58">
        <v>2</v>
      </c>
      <c r="I24" s="58">
        <f t="shared" si="15"/>
        <v>311</v>
      </c>
      <c r="J24" s="81">
        <v>94</v>
      </c>
      <c r="K24" s="81">
        <v>67</v>
      </c>
      <c r="L24" s="81">
        <v>150</v>
      </c>
      <c r="M24" s="81"/>
      <c r="N24" s="82">
        <v>1</v>
      </c>
      <c r="O24" s="37">
        <f t="shared" si="1"/>
        <v>0</v>
      </c>
      <c r="P24" s="33">
        <v>8</v>
      </c>
    </row>
    <row r="25" s="32" customFormat="1" ht="17.25" customHeight="1" spans="1:16">
      <c r="A25" s="56" t="s">
        <v>35</v>
      </c>
      <c r="B25" s="50">
        <f t="shared" ref="B25:M25" si="17">SUM(B26:B27)</f>
        <v>64</v>
      </c>
      <c r="C25" s="50">
        <f t="shared" si="17"/>
        <v>54</v>
      </c>
      <c r="D25" s="50">
        <f t="shared" si="17"/>
        <v>20</v>
      </c>
      <c r="E25" s="50">
        <f t="shared" si="17"/>
        <v>10</v>
      </c>
      <c r="F25" s="50">
        <f t="shared" si="17"/>
        <v>10</v>
      </c>
      <c r="G25" s="50">
        <f t="shared" si="17"/>
        <v>0</v>
      </c>
      <c r="H25" s="50">
        <f t="shared" si="17"/>
        <v>10</v>
      </c>
      <c r="I25" s="50">
        <f t="shared" si="17"/>
        <v>933</v>
      </c>
      <c r="J25" s="50">
        <f t="shared" si="17"/>
        <v>675</v>
      </c>
      <c r="K25" s="50">
        <f t="shared" si="17"/>
        <v>258</v>
      </c>
      <c r="L25" s="50">
        <f t="shared" si="17"/>
        <v>0</v>
      </c>
      <c r="M25" s="50">
        <f t="shared" si="17"/>
        <v>1</v>
      </c>
      <c r="N25" s="50">
        <v>0</v>
      </c>
      <c r="O25" s="37">
        <f t="shared" si="1"/>
        <v>0</v>
      </c>
      <c r="P25" s="33">
        <v>9</v>
      </c>
    </row>
    <row r="26" ht="17.25" customHeight="1" spans="1:15">
      <c r="A26" s="57" t="s">
        <v>21</v>
      </c>
      <c r="B26" s="58">
        <f t="shared" si="16"/>
        <v>20</v>
      </c>
      <c r="C26" s="58">
        <v>20</v>
      </c>
      <c r="D26" s="58">
        <v>20</v>
      </c>
      <c r="E26" s="58">
        <f t="shared" ref="E26:E30" si="18">B26-C26</f>
        <v>0</v>
      </c>
      <c r="F26" s="58">
        <f t="shared" ref="F26:F30" si="19">10*M26</f>
        <v>0</v>
      </c>
      <c r="G26" s="58">
        <f t="shared" ref="G26:G30" si="20">10*N26</f>
        <v>0</v>
      </c>
      <c r="H26" s="58"/>
      <c r="I26" s="58">
        <f t="shared" ref="I26:I30" si="21">SUM(J26:L26)</f>
        <v>0</v>
      </c>
      <c r="J26" s="83"/>
      <c r="K26" s="83"/>
      <c r="L26" s="83"/>
      <c r="M26" s="83"/>
      <c r="N26" s="58"/>
      <c r="O26" s="37">
        <f t="shared" si="1"/>
        <v>0</v>
      </c>
    </row>
    <row r="27" ht="17.25" customHeight="1" spans="1:15">
      <c r="A27" s="57" t="s">
        <v>36</v>
      </c>
      <c r="B27" s="58">
        <f t="shared" si="16"/>
        <v>44</v>
      </c>
      <c r="C27" s="58">
        <v>34</v>
      </c>
      <c r="D27" s="58"/>
      <c r="E27" s="58">
        <f t="shared" si="18"/>
        <v>10</v>
      </c>
      <c r="F27" s="58">
        <f t="shared" si="19"/>
        <v>10</v>
      </c>
      <c r="G27" s="58">
        <f t="shared" si="20"/>
        <v>0</v>
      </c>
      <c r="H27" s="58">
        <v>10</v>
      </c>
      <c r="I27" s="58">
        <f t="shared" si="21"/>
        <v>933</v>
      </c>
      <c r="J27" s="81">
        <v>675</v>
      </c>
      <c r="K27" s="81">
        <v>258</v>
      </c>
      <c r="L27" s="81"/>
      <c r="M27" s="81">
        <v>1</v>
      </c>
      <c r="N27" s="58"/>
      <c r="O27" s="37">
        <f t="shared" si="1"/>
        <v>0</v>
      </c>
    </row>
    <row r="28" s="32" customFormat="1" ht="17.25" customHeight="1" spans="1:16">
      <c r="A28" s="59" t="s">
        <v>37</v>
      </c>
      <c r="B28" s="58">
        <f t="shared" si="16"/>
        <v>119</v>
      </c>
      <c r="C28" s="58">
        <v>119</v>
      </c>
      <c r="D28" s="58">
        <v>30</v>
      </c>
      <c r="E28" s="58">
        <f t="shared" si="18"/>
        <v>0</v>
      </c>
      <c r="F28" s="58">
        <f t="shared" si="19"/>
        <v>0</v>
      </c>
      <c r="G28" s="58">
        <f t="shared" si="20"/>
        <v>0</v>
      </c>
      <c r="H28" s="58">
        <v>22</v>
      </c>
      <c r="I28" s="58">
        <f t="shared" si="21"/>
        <v>4676</v>
      </c>
      <c r="J28" s="81">
        <v>2640</v>
      </c>
      <c r="K28" s="81">
        <v>844</v>
      </c>
      <c r="L28" s="81">
        <v>1192</v>
      </c>
      <c r="M28" s="81"/>
      <c r="N28" s="58"/>
      <c r="O28" s="37">
        <f t="shared" si="1"/>
        <v>0</v>
      </c>
      <c r="P28" s="32">
        <v>10</v>
      </c>
    </row>
    <row r="29" s="32" customFormat="1" ht="17.25" customHeight="1" spans="1:16">
      <c r="A29" s="59" t="s">
        <v>38</v>
      </c>
      <c r="B29" s="58">
        <f t="shared" si="16"/>
        <v>20</v>
      </c>
      <c r="C29" s="58"/>
      <c r="D29" s="58"/>
      <c r="E29" s="58">
        <f t="shared" si="18"/>
        <v>20</v>
      </c>
      <c r="F29" s="58">
        <f t="shared" si="19"/>
        <v>10</v>
      </c>
      <c r="G29" s="58">
        <f t="shared" si="20"/>
        <v>0</v>
      </c>
      <c r="H29" s="58">
        <v>3</v>
      </c>
      <c r="I29" s="58">
        <f t="shared" si="21"/>
        <v>136</v>
      </c>
      <c r="J29" s="81">
        <v>89</v>
      </c>
      <c r="K29" s="81">
        <v>47</v>
      </c>
      <c r="L29" s="81"/>
      <c r="M29" s="81">
        <v>1</v>
      </c>
      <c r="N29" s="58"/>
      <c r="O29" s="37">
        <f t="shared" si="1"/>
        <v>0</v>
      </c>
      <c r="P29" s="32">
        <v>11</v>
      </c>
    </row>
    <row r="30" ht="17.25" customHeight="1" spans="1:16">
      <c r="A30" s="59" t="s">
        <v>39</v>
      </c>
      <c r="B30" s="58">
        <f>ROUND(((1140*0.5/194*H30)+(1140*0.2/43709*I30)+(10*N30)+(10*M30)),0)+D30+7</f>
        <v>10</v>
      </c>
      <c r="C30" s="58">
        <v>10</v>
      </c>
      <c r="D30" s="58"/>
      <c r="E30" s="58">
        <f t="shared" si="18"/>
        <v>0</v>
      </c>
      <c r="F30" s="58">
        <f t="shared" si="19"/>
        <v>0</v>
      </c>
      <c r="G30" s="58">
        <f t="shared" si="20"/>
        <v>0</v>
      </c>
      <c r="H30" s="58">
        <v>1</v>
      </c>
      <c r="I30" s="58">
        <f t="shared" si="21"/>
        <v>15</v>
      </c>
      <c r="J30" s="81">
        <v>9</v>
      </c>
      <c r="K30" s="81">
        <v>6</v>
      </c>
      <c r="L30" s="81"/>
      <c r="M30" s="81"/>
      <c r="N30" s="58"/>
      <c r="O30" s="37">
        <f t="shared" si="1"/>
        <v>0</v>
      </c>
      <c r="P30" s="32">
        <v>12</v>
      </c>
    </row>
    <row r="31" ht="17.25" customHeight="1" spans="1:16">
      <c r="A31" s="56" t="s">
        <v>40</v>
      </c>
      <c r="B31" s="50">
        <f t="shared" ref="B31:M31" si="22">SUM(B32)</f>
        <v>48</v>
      </c>
      <c r="C31" s="50">
        <f t="shared" si="22"/>
        <v>40</v>
      </c>
      <c r="D31" s="50">
        <f t="shared" si="22"/>
        <v>40</v>
      </c>
      <c r="E31" s="50">
        <f t="shared" si="22"/>
        <v>8</v>
      </c>
      <c r="F31" s="50">
        <f t="shared" si="22"/>
        <v>0</v>
      </c>
      <c r="G31" s="50">
        <f t="shared" si="22"/>
        <v>0</v>
      </c>
      <c r="H31" s="50">
        <f t="shared" si="22"/>
        <v>2</v>
      </c>
      <c r="I31" s="50">
        <f t="shared" si="22"/>
        <v>370</v>
      </c>
      <c r="J31" s="50">
        <f t="shared" si="22"/>
        <v>74</v>
      </c>
      <c r="K31" s="50">
        <f t="shared" si="22"/>
        <v>32</v>
      </c>
      <c r="L31" s="50">
        <f t="shared" si="22"/>
        <v>264</v>
      </c>
      <c r="M31" s="50">
        <f t="shared" si="22"/>
        <v>0</v>
      </c>
      <c r="N31" s="50">
        <v>0</v>
      </c>
      <c r="O31" s="37">
        <f t="shared" si="1"/>
        <v>0</v>
      </c>
      <c r="P31" s="32">
        <v>13</v>
      </c>
    </row>
    <row r="32" ht="17.25" customHeight="1" spans="1:15">
      <c r="A32" s="57" t="s">
        <v>21</v>
      </c>
      <c r="B32" s="58">
        <f t="shared" ref="B32:B37" si="23">ROUND(((1140*0.5/194*H32)+(1140*0.2/43709*I32)+(10*N32)+(10*M32)),0)+D32</f>
        <v>48</v>
      </c>
      <c r="C32" s="58">
        <v>40</v>
      </c>
      <c r="D32" s="58">
        <v>40</v>
      </c>
      <c r="E32" s="58">
        <f t="shared" ref="E32:E37" si="24">B32-C32</f>
        <v>8</v>
      </c>
      <c r="F32" s="58">
        <f t="shared" ref="F32:F37" si="25">10*M32</f>
        <v>0</v>
      </c>
      <c r="G32" s="58">
        <f t="shared" ref="G32:G34" si="26">10*N32</f>
        <v>0</v>
      </c>
      <c r="H32" s="58">
        <v>2</v>
      </c>
      <c r="I32" s="58">
        <f t="shared" ref="I32:I37" si="27">SUM(J32:L32)</f>
        <v>370</v>
      </c>
      <c r="J32" s="81">
        <v>74</v>
      </c>
      <c r="K32" s="81">
        <v>32</v>
      </c>
      <c r="L32" s="81">
        <v>264</v>
      </c>
      <c r="M32" s="81"/>
      <c r="N32" s="58"/>
      <c r="O32" s="37">
        <f t="shared" si="1"/>
        <v>0</v>
      </c>
    </row>
    <row r="33" ht="17.25" customHeight="1" spans="1:16">
      <c r="A33" s="59" t="s">
        <v>41</v>
      </c>
      <c r="B33" s="58">
        <f>ROUND(((1140*0.5/194*H33)+(1140*0.2/43709*I33)+(10*N33)+(10*M33)),0)+D33+6</f>
        <v>10</v>
      </c>
      <c r="C33" s="58">
        <v>10</v>
      </c>
      <c r="D33" s="58"/>
      <c r="E33" s="58">
        <f t="shared" si="24"/>
        <v>0</v>
      </c>
      <c r="F33" s="58">
        <f t="shared" si="25"/>
        <v>0</v>
      </c>
      <c r="G33" s="58">
        <f t="shared" si="26"/>
        <v>0</v>
      </c>
      <c r="H33" s="58">
        <v>1</v>
      </c>
      <c r="I33" s="58">
        <f t="shared" si="27"/>
        <v>188</v>
      </c>
      <c r="J33" s="81">
        <v>117</v>
      </c>
      <c r="K33" s="81">
        <v>71</v>
      </c>
      <c r="L33" s="81"/>
      <c r="M33" s="81"/>
      <c r="N33" s="58"/>
      <c r="O33" s="37">
        <f t="shared" si="1"/>
        <v>0</v>
      </c>
      <c r="P33" s="37">
        <v>14</v>
      </c>
    </row>
    <row r="34" ht="17.25" customHeight="1" spans="1:16">
      <c r="A34" s="59" t="s">
        <v>42</v>
      </c>
      <c r="B34" s="58">
        <f>ROUND(((1140*0.5/194*H34)+(1140*0.2/43709*I34)+(10*N34)+(10*M34)),0)+D34+7</f>
        <v>10</v>
      </c>
      <c r="C34" s="58">
        <v>10</v>
      </c>
      <c r="D34" s="58"/>
      <c r="E34" s="58">
        <f t="shared" si="24"/>
        <v>0</v>
      </c>
      <c r="F34" s="58">
        <f t="shared" si="25"/>
        <v>0</v>
      </c>
      <c r="G34" s="58">
        <f t="shared" si="26"/>
        <v>0</v>
      </c>
      <c r="H34" s="58">
        <v>1</v>
      </c>
      <c r="I34" s="58">
        <f t="shared" si="27"/>
        <v>89</v>
      </c>
      <c r="J34" s="81">
        <v>48</v>
      </c>
      <c r="K34" s="81">
        <v>41</v>
      </c>
      <c r="L34" s="81"/>
      <c r="M34" s="81"/>
      <c r="N34" s="58"/>
      <c r="O34" s="37">
        <f t="shared" si="1"/>
        <v>0</v>
      </c>
      <c r="P34" s="37">
        <v>15</v>
      </c>
    </row>
    <row r="35" s="32" customFormat="1" ht="17.25" customHeight="1" spans="1:16">
      <c r="A35" s="59" t="s">
        <v>43</v>
      </c>
      <c r="B35" s="58">
        <f>ROUND(((1140*0.5/194*H35)+(1140*0.2/43709*I35)+(10*N35)+(10*M35)),0)+D35+3</f>
        <v>30</v>
      </c>
      <c r="C35" s="58"/>
      <c r="D35" s="58"/>
      <c r="E35" s="58">
        <f t="shared" si="24"/>
        <v>30</v>
      </c>
      <c r="F35" s="58">
        <f t="shared" si="25"/>
        <v>10</v>
      </c>
      <c r="G35" s="58">
        <f>10*N35+10</f>
        <v>20</v>
      </c>
      <c r="H35" s="58">
        <v>2</v>
      </c>
      <c r="I35" s="58">
        <f t="shared" si="27"/>
        <v>203</v>
      </c>
      <c r="J35" s="81">
        <v>118</v>
      </c>
      <c r="K35" s="81">
        <v>85</v>
      </c>
      <c r="L35" s="81"/>
      <c r="M35" s="81">
        <v>1</v>
      </c>
      <c r="N35" s="58">
        <v>1</v>
      </c>
      <c r="O35" s="37">
        <f t="shared" si="1"/>
        <v>0</v>
      </c>
      <c r="P35" s="37">
        <v>16</v>
      </c>
    </row>
    <row r="36" ht="17.25" customHeight="1" spans="1:16">
      <c r="A36" s="59" t="s">
        <v>44</v>
      </c>
      <c r="B36" s="58">
        <f t="shared" si="23"/>
        <v>14</v>
      </c>
      <c r="C36" s="58"/>
      <c r="D36" s="58"/>
      <c r="E36" s="58">
        <f t="shared" si="24"/>
        <v>14</v>
      </c>
      <c r="F36" s="58">
        <f t="shared" si="25"/>
        <v>0</v>
      </c>
      <c r="G36" s="58">
        <f t="shared" ref="G36:G47" si="28">10*N36</f>
        <v>10</v>
      </c>
      <c r="H36" s="58">
        <v>1</v>
      </c>
      <c r="I36" s="58">
        <f t="shared" si="27"/>
        <v>137</v>
      </c>
      <c r="J36" s="81">
        <v>84</v>
      </c>
      <c r="K36" s="81">
        <v>53</v>
      </c>
      <c r="L36" s="81"/>
      <c r="M36" s="81"/>
      <c r="N36" s="58">
        <v>1</v>
      </c>
      <c r="O36" s="37">
        <f t="shared" si="1"/>
        <v>0</v>
      </c>
      <c r="P36" s="37">
        <v>17</v>
      </c>
    </row>
    <row r="37" ht="17.25" customHeight="1" spans="1:16">
      <c r="A37" s="59" t="s">
        <v>45</v>
      </c>
      <c r="B37" s="58">
        <f t="shared" si="23"/>
        <v>29</v>
      </c>
      <c r="C37" s="58">
        <v>4</v>
      </c>
      <c r="D37" s="58"/>
      <c r="E37" s="58">
        <f t="shared" si="24"/>
        <v>25</v>
      </c>
      <c r="F37" s="58">
        <f t="shared" si="25"/>
        <v>10</v>
      </c>
      <c r="G37" s="58">
        <f t="shared" si="28"/>
        <v>10</v>
      </c>
      <c r="H37" s="58">
        <v>2</v>
      </c>
      <c r="I37" s="58">
        <f t="shared" si="27"/>
        <v>574</v>
      </c>
      <c r="J37" s="81">
        <v>256</v>
      </c>
      <c r="K37" s="81">
        <v>134</v>
      </c>
      <c r="L37" s="81">
        <v>184</v>
      </c>
      <c r="M37" s="81">
        <v>1</v>
      </c>
      <c r="N37" s="58">
        <v>1</v>
      </c>
      <c r="O37" s="37">
        <f t="shared" si="1"/>
        <v>0</v>
      </c>
      <c r="P37" s="37">
        <v>18</v>
      </c>
    </row>
    <row r="38" ht="17.25" customHeight="1" spans="1:16">
      <c r="A38" s="56" t="s">
        <v>46</v>
      </c>
      <c r="B38" s="50">
        <f t="shared" ref="B38:N38" si="29">SUM(B39)</f>
        <v>23</v>
      </c>
      <c r="C38" s="50">
        <f t="shared" si="29"/>
        <v>20</v>
      </c>
      <c r="D38" s="50">
        <f t="shared" si="29"/>
        <v>20</v>
      </c>
      <c r="E38" s="50">
        <f t="shared" si="29"/>
        <v>3</v>
      </c>
      <c r="F38" s="50">
        <f t="shared" si="29"/>
        <v>0</v>
      </c>
      <c r="G38" s="50">
        <f t="shared" si="29"/>
        <v>0</v>
      </c>
      <c r="H38" s="50">
        <f t="shared" si="29"/>
        <v>1</v>
      </c>
      <c r="I38" s="50">
        <f t="shared" si="29"/>
        <v>32</v>
      </c>
      <c r="J38" s="50">
        <f t="shared" si="29"/>
        <v>21</v>
      </c>
      <c r="K38" s="50">
        <f t="shared" si="29"/>
        <v>11</v>
      </c>
      <c r="L38" s="50">
        <f t="shared" si="29"/>
        <v>0</v>
      </c>
      <c r="M38" s="50">
        <f t="shared" si="29"/>
        <v>0</v>
      </c>
      <c r="N38" s="50">
        <f t="shared" si="29"/>
        <v>0</v>
      </c>
      <c r="O38" s="37">
        <f t="shared" si="1"/>
        <v>0</v>
      </c>
      <c r="P38" s="37">
        <v>19</v>
      </c>
    </row>
    <row r="39" ht="17.25" customHeight="1" spans="1:15">
      <c r="A39" s="57" t="s">
        <v>21</v>
      </c>
      <c r="B39" s="58">
        <f t="shared" ref="B39:B41" si="30">ROUND(((1140*0.5/194*H39)+(1140*0.2/43709*I39)+(10*N39)+(10*M39)),0)+D39</f>
        <v>23</v>
      </c>
      <c r="C39" s="58">
        <v>20</v>
      </c>
      <c r="D39" s="58">
        <v>20</v>
      </c>
      <c r="E39" s="58">
        <f t="shared" ref="E39:E47" si="31">B39-C39</f>
        <v>3</v>
      </c>
      <c r="F39" s="58">
        <f t="shared" ref="F39:F41" si="32">10*M39</f>
        <v>0</v>
      </c>
      <c r="G39" s="58">
        <f t="shared" si="28"/>
        <v>0</v>
      </c>
      <c r="H39" s="58">
        <v>1</v>
      </c>
      <c r="I39" s="58">
        <f t="shared" ref="I39:I47" si="33">SUM(J39:L39)</f>
        <v>32</v>
      </c>
      <c r="J39" s="81">
        <v>21</v>
      </c>
      <c r="K39" s="81">
        <v>11</v>
      </c>
      <c r="L39" s="81"/>
      <c r="M39" s="81"/>
      <c r="N39" s="58"/>
      <c r="O39" s="37">
        <f t="shared" si="1"/>
        <v>0</v>
      </c>
    </row>
    <row r="40" s="32" customFormat="1" ht="17.25" customHeight="1" spans="1:16">
      <c r="A40" s="59" t="s">
        <v>47</v>
      </c>
      <c r="B40" s="58">
        <f t="shared" si="30"/>
        <v>58</v>
      </c>
      <c r="C40" s="58">
        <v>30</v>
      </c>
      <c r="D40" s="58">
        <v>30</v>
      </c>
      <c r="E40" s="58">
        <f t="shared" si="31"/>
        <v>28</v>
      </c>
      <c r="F40" s="58">
        <f t="shared" si="32"/>
        <v>10</v>
      </c>
      <c r="G40" s="58">
        <f t="shared" si="28"/>
        <v>10</v>
      </c>
      <c r="H40" s="58">
        <v>2</v>
      </c>
      <c r="I40" s="58">
        <f t="shared" si="33"/>
        <v>421</v>
      </c>
      <c r="J40" s="81">
        <v>185</v>
      </c>
      <c r="K40" s="81">
        <v>106</v>
      </c>
      <c r="L40" s="81">
        <v>130</v>
      </c>
      <c r="M40" s="81">
        <v>1</v>
      </c>
      <c r="N40" s="58">
        <v>1</v>
      </c>
      <c r="O40" s="37">
        <f t="shared" si="1"/>
        <v>0</v>
      </c>
      <c r="P40" s="32">
        <v>20</v>
      </c>
    </row>
    <row r="41" s="32" customFormat="1" ht="17.25" customHeight="1" spans="1:16">
      <c r="A41" s="56" t="s">
        <v>48</v>
      </c>
      <c r="B41" s="58">
        <f t="shared" si="30"/>
        <v>20</v>
      </c>
      <c r="C41" s="50">
        <v>20</v>
      </c>
      <c r="D41" s="50">
        <v>20</v>
      </c>
      <c r="E41" s="58">
        <f t="shared" si="31"/>
        <v>0</v>
      </c>
      <c r="F41" s="58">
        <f t="shared" si="32"/>
        <v>0</v>
      </c>
      <c r="G41" s="58">
        <f t="shared" si="28"/>
        <v>0</v>
      </c>
      <c r="H41" s="50"/>
      <c r="I41" s="58">
        <f t="shared" si="33"/>
        <v>0</v>
      </c>
      <c r="J41" s="81"/>
      <c r="K41" s="81"/>
      <c r="L41" s="81"/>
      <c r="M41" s="81"/>
      <c r="N41" s="50"/>
      <c r="O41" s="37">
        <f t="shared" si="1"/>
        <v>0</v>
      </c>
      <c r="P41" s="32">
        <v>21</v>
      </c>
    </row>
    <row r="42" ht="17.25" customHeight="1" spans="1:16">
      <c r="A42" s="59" t="s">
        <v>49</v>
      </c>
      <c r="B42" s="58">
        <f>ROUND(((1140*0.5/194*H42)+(1140*0.2/43709*I42)+(10*N42)+(10*M42)),0)+D42-6</f>
        <v>212</v>
      </c>
      <c r="C42" s="58">
        <v>167</v>
      </c>
      <c r="D42" s="58">
        <v>30</v>
      </c>
      <c r="E42" s="58">
        <f t="shared" si="31"/>
        <v>45</v>
      </c>
      <c r="F42" s="58">
        <f>10*M42+5</f>
        <v>25</v>
      </c>
      <c r="G42" s="58">
        <f t="shared" si="28"/>
        <v>20</v>
      </c>
      <c r="H42" s="58">
        <v>43</v>
      </c>
      <c r="I42" s="58">
        <f t="shared" si="33"/>
        <v>4104</v>
      </c>
      <c r="J42" s="81">
        <v>2775</v>
      </c>
      <c r="K42" s="81">
        <v>665</v>
      </c>
      <c r="L42" s="81">
        <v>664</v>
      </c>
      <c r="M42" s="81">
        <v>2</v>
      </c>
      <c r="N42" s="58">
        <v>2</v>
      </c>
      <c r="O42" s="37">
        <f t="shared" si="1"/>
        <v>0</v>
      </c>
      <c r="P42" s="32">
        <v>22</v>
      </c>
    </row>
    <row r="43" s="32" customFormat="1" ht="17.25" customHeight="1" spans="1:16">
      <c r="A43" s="56" t="s">
        <v>50</v>
      </c>
      <c r="B43" s="58">
        <f t="shared" ref="B43:B46" si="34">ROUND(((1140*0.5/194*H43)+(1140*0.2/43709*I43)+(10*N43)+(10*M43)),0)+D43</f>
        <v>20</v>
      </c>
      <c r="C43" s="50">
        <v>20</v>
      </c>
      <c r="D43" s="50">
        <v>20</v>
      </c>
      <c r="E43" s="58">
        <f t="shared" si="31"/>
        <v>0</v>
      </c>
      <c r="F43" s="58">
        <f t="shared" ref="F43:F47" si="35">10*M43</f>
        <v>0</v>
      </c>
      <c r="G43" s="58">
        <f t="shared" si="28"/>
        <v>0</v>
      </c>
      <c r="H43" s="50"/>
      <c r="I43" s="58">
        <f t="shared" si="33"/>
        <v>0</v>
      </c>
      <c r="J43" s="81"/>
      <c r="K43" s="81"/>
      <c r="L43" s="81"/>
      <c r="M43" s="81"/>
      <c r="N43" s="50"/>
      <c r="O43" s="37">
        <f t="shared" si="1"/>
        <v>0</v>
      </c>
      <c r="P43" s="32">
        <v>23</v>
      </c>
    </row>
    <row r="44" s="32" customFormat="1" ht="17.25" customHeight="1" spans="1:16">
      <c r="A44" s="59" t="s">
        <v>51</v>
      </c>
      <c r="B44" s="58">
        <f t="shared" si="34"/>
        <v>61</v>
      </c>
      <c r="C44" s="50">
        <v>31</v>
      </c>
      <c r="D44" s="50">
        <v>20</v>
      </c>
      <c r="E44" s="58">
        <f t="shared" si="31"/>
        <v>30</v>
      </c>
      <c r="F44" s="58">
        <f>10*M44+10</f>
        <v>30</v>
      </c>
      <c r="G44" s="58">
        <f t="shared" si="28"/>
        <v>0</v>
      </c>
      <c r="H44" s="50">
        <v>6</v>
      </c>
      <c r="I44" s="58">
        <f t="shared" si="33"/>
        <v>732</v>
      </c>
      <c r="J44" s="81">
        <v>245</v>
      </c>
      <c r="K44" s="81">
        <v>304</v>
      </c>
      <c r="L44" s="81">
        <v>183</v>
      </c>
      <c r="M44" s="81">
        <v>2</v>
      </c>
      <c r="N44" s="50"/>
      <c r="O44" s="37">
        <f t="shared" si="1"/>
        <v>0</v>
      </c>
      <c r="P44" s="32">
        <v>24</v>
      </c>
    </row>
    <row r="45" ht="17.25" customHeight="1" spans="1:16">
      <c r="A45" s="59" t="s">
        <v>52</v>
      </c>
      <c r="B45" s="58">
        <f t="shared" si="34"/>
        <v>56</v>
      </c>
      <c r="C45" s="58">
        <v>46</v>
      </c>
      <c r="D45" s="58">
        <v>20</v>
      </c>
      <c r="E45" s="58">
        <f t="shared" si="31"/>
        <v>10</v>
      </c>
      <c r="F45" s="58">
        <f t="shared" si="35"/>
        <v>0</v>
      </c>
      <c r="G45" s="58">
        <f t="shared" si="28"/>
        <v>10</v>
      </c>
      <c r="H45" s="58">
        <v>7</v>
      </c>
      <c r="I45" s="58">
        <f t="shared" si="33"/>
        <v>960</v>
      </c>
      <c r="J45" s="81">
        <v>443</v>
      </c>
      <c r="K45" s="81">
        <v>223</v>
      </c>
      <c r="L45" s="81">
        <v>294</v>
      </c>
      <c r="M45" s="81"/>
      <c r="N45" s="58">
        <v>1</v>
      </c>
      <c r="O45" s="37">
        <f t="shared" si="1"/>
        <v>0</v>
      </c>
      <c r="P45" s="32">
        <v>25</v>
      </c>
    </row>
    <row r="46" ht="17.25" customHeight="1" spans="1:16">
      <c r="A46" s="62" t="s">
        <v>53</v>
      </c>
      <c r="B46" s="58">
        <f t="shared" si="34"/>
        <v>10</v>
      </c>
      <c r="C46" s="58">
        <v>10</v>
      </c>
      <c r="D46" s="58"/>
      <c r="E46" s="58">
        <f t="shared" si="31"/>
        <v>0</v>
      </c>
      <c r="F46" s="58">
        <f t="shared" si="35"/>
        <v>0</v>
      </c>
      <c r="G46" s="58">
        <f t="shared" si="28"/>
        <v>0</v>
      </c>
      <c r="H46" s="58">
        <v>3</v>
      </c>
      <c r="I46" s="58">
        <f t="shared" si="33"/>
        <v>199</v>
      </c>
      <c r="J46" s="81">
        <v>151</v>
      </c>
      <c r="K46" s="81">
        <v>48</v>
      </c>
      <c r="L46" s="81"/>
      <c r="M46" s="81"/>
      <c r="N46" s="58"/>
      <c r="O46" s="37">
        <f t="shared" si="1"/>
        <v>0</v>
      </c>
      <c r="P46" s="32">
        <v>26</v>
      </c>
    </row>
    <row r="47" ht="17.25" customHeight="1" spans="1:16">
      <c r="A47" s="59" t="s">
        <v>54</v>
      </c>
      <c r="B47" s="58">
        <f>ROUND(((1140*0.5/194*H47)+(1140*0.2/43709*I47)+(10*N47)+(10*M47)),0)+D47+4</f>
        <v>10</v>
      </c>
      <c r="C47" s="58">
        <v>10</v>
      </c>
      <c r="D47" s="58"/>
      <c r="E47" s="58">
        <f t="shared" si="31"/>
        <v>0</v>
      </c>
      <c r="F47" s="58">
        <f t="shared" si="35"/>
        <v>0</v>
      </c>
      <c r="G47" s="58">
        <f t="shared" si="28"/>
        <v>0</v>
      </c>
      <c r="H47" s="58">
        <v>2</v>
      </c>
      <c r="I47" s="58">
        <f t="shared" si="33"/>
        <v>70</v>
      </c>
      <c r="J47" s="81">
        <v>56</v>
      </c>
      <c r="K47" s="81">
        <v>14</v>
      </c>
      <c r="L47" s="81"/>
      <c r="M47" s="81"/>
      <c r="N47" s="58"/>
      <c r="O47" s="37">
        <f t="shared" si="1"/>
        <v>0</v>
      </c>
      <c r="P47" s="32">
        <v>27</v>
      </c>
    </row>
    <row r="48" ht="17.25" customHeight="1" spans="1:16">
      <c r="A48" s="56" t="s">
        <v>55</v>
      </c>
      <c r="B48" s="50">
        <f t="shared" ref="B48:N48" si="36">SUM(B49:B57)</f>
        <v>618</v>
      </c>
      <c r="C48" s="50">
        <f t="shared" si="36"/>
        <v>458</v>
      </c>
      <c r="D48" s="50">
        <f t="shared" si="36"/>
        <v>260</v>
      </c>
      <c r="E48" s="50">
        <f t="shared" si="36"/>
        <v>160</v>
      </c>
      <c r="F48" s="50">
        <f t="shared" si="36"/>
        <v>30</v>
      </c>
      <c r="G48" s="50">
        <f t="shared" si="36"/>
        <v>35</v>
      </c>
      <c r="H48" s="50">
        <f t="shared" si="36"/>
        <v>57</v>
      </c>
      <c r="I48" s="50">
        <f t="shared" si="36"/>
        <v>25023</v>
      </c>
      <c r="J48" s="50">
        <f t="shared" si="36"/>
        <v>14714</v>
      </c>
      <c r="K48" s="50">
        <f t="shared" si="36"/>
        <v>5821</v>
      </c>
      <c r="L48" s="50">
        <f t="shared" si="36"/>
        <v>4488</v>
      </c>
      <c r="M48" s="50">
        <f t="shared" si="36"/>
        <v>3</v>
      </c>
      <c r="N48" s="50">
        <f t="shared" si="36"/>
        <v>3</v>
      </c>
      <c r="O48" s="37">
        <f t="shared" si="1"/>
        <v>0</v>
      </c>
      <c r="P48" s="32">
        <v>28</v>
      </c>
    </row>
    <row r="49" ht="17.25" customHeight="1" spans="1:15">
      <c r="A49" s="57" t="s">
        <v>56</v>
      </c>
      <c r="B49" s="58">
        <f t="shared" ref="B49:B57" si="37">ROUND(((1140*0.5/194*H49)+(1140*0.2/43709*I49)+(10*N49)+(10*M49)),0)+D49</f>
        <v>210</v>
      </c>
      <c r="C49" s="58">
        <v>200</v>
      </c>
      <c r="D49" s="58">
        <v>200</v>
      </c>
      <c r="E49" s="58">
        <f t="shared" ref="E49:E57" si="38">B49-C49</f>
        <v>10</v>
      </c>
      <c r="F49" s="58">
        <f t="shared" ref="F49:F57" si="39">10*M49</f>
        <v>0</v>
      </c>
      <c r="G49" s="58">
        <f t="shared" ref="G49:G51" si="40">10*N49</f>
        <v>0</v>
      </c>
      <c r="H49" s="58">
        <v>1</v>
      </c>
      <c r="I49" s="58">
        <f t="shared" ref="I49:I57" si="41">SUM(J49:L49)</f>
        <v>1278</v>
      </c>
      <c r="J49" s="83"/>
      <c r="K49" s="83"/>
      <c r="L49" s="83">
        <v>1278</v>
      </c>
      <c r="M49" s="83"/>
      <c r="N49" s="58"/>
      <c r="O49" s="37">
        <f t="shared" si="1"/>
        <v>0</v>
      </c>
    </row>
    <row r="50" ht="17.25" customHeight="1" spans="1:15">
      <c r="A50" s="57" t="s">
        <v>57</v>
      </c>
      <c r="B50" s="58">
        <f>ROUND(((1140*0.5/194*H50)+(1140*0.2/43709*I50)+(10*N50)+(10*M50)),0)+D50-3</f>
        <v>128</v>
      </c>
      <c r="C50" s="58">
        <v>128</v>
      </c>
      <c r="D50" s="58"/>
      <c r="E50" s="58">
        <f t="shared" si="38"/>
        <v>0</v>
      </c>
      <c r="F50" s="58">
        <f t="shared" si="39"/>
        <v>0</v>
      </c>
      <c r="G50" s="58">
        <f t="shared" si="40"/>
        <v>0</v>
      </c>
      <c r="H50" s="58">
        <v>20</v>
      </c>
      <c r="I50" s="58">
        <f t="shared" si="41"/>
        <v>13875</v>
      </c>
      <c r="J50" s="81">
        <v>9348</v>
      </c>
      <c r="K50" s="81">
        <v>3363</v>
      </c>
      <c r="L50" s="81">
        <v>1164</v>
      </c>
      <c r="M50" s="81"/>
      <c r="N50" s="58"/>
      <c r="O50" s="37">
        <f t="shared" si="1"/>
        <v>0</v>
      </c>
    </row>
    <row r="51" ht="17.25" customHeight="1" spans="1:15">
      <c r="A51" s="57" t="s">
        <v>58</v>
      </c>
      <c r="B51" s="58">
        <f t="shared" si="37"/>
        <v>17</v>
      </c>
      <c r="C51" s="58"/>
      <c r="D51" s="58"/>
      <c r="E51" s="58">
        <f t="shared" si="38"/>
        <v>17</v>
      </c>
      <c r="F51" s="58">
        <f t="shared" si="39"/>
        <v>0</v>
      </c>
      <c r="G51" s="58">
        <f t="shared" si="40"/>
        <v>0</v>
      </c>
      <c r="H51" s="58">
        <v>4</v>
      </c>
      <c r="I51" s="58">
        <f t="shared" si="41"/>
        <v>1067</v>
      </c>
      <c r="J51" s="81">
        <v>580</v>
      </c>
      <c r="K51" s="81">
        <v>260</v>
      </c>
      <c r="L51" s="81">
        <v>227</v>
      </c>
      <c r="M51" s="81"/>
      <c r="N51" s="58"/>
      <c r="O51" s="37">
        <f t="shared" si="1"/>
        <v>0</v>
      </c>
    </row>
    <row r="52" ht="17.25" customHeight="1" spans="1:15">
      <c r="A52" s="57" t="s">
        <v>59</v>
      </c>
      <c r="B52" s="58">
        <f>ROUND(((1140*0.5/194*H52)+(1140*0.2/43709*I52)+(10*N52)+(10*M52)),0)+D52+3</f>
        <v>20</v>
      </c>
      <c r="C52" s="58"/>
      <c r="D52" s="58"/>
      <c r="E52" s="58">
        <f t="shared" si="38"/>
        <v>20</v>
      </c>
      <c r="F52" s="58">
        <f t="shared" si="39"/>
        <v>0</v>
      </c>
      <c r="G52" s="58">
        <f>10*N52+10</f>
        <v>20</v>
      </c>
      <c r="H52" s="58">
        <v>2</v>
      </c>
      <c r="I52" s="58">
        <f t="shared" si="41"/>
        <v>251</v>
      </c>
      <c r="J52" s="81">
        <v>137</v>
      </c>
      <c r="K52" s="81">
        <v>56</v>
      </c>
      <c r="L52" s="81">
        <v>58</v>
      </c>
      <c r="M52" s="81"/>
      <c r="N52" s="58">
        <v>1</v>
      </c>
      <c r="O52" s="37">
        <f t="shared" si="1"/>
        <v>0</v>
      </c>
    </row>
    <row r="53" ht="17.25" customHeight="1" spans="1:15">
      <c r="A53" s="57" t="s">
        <v>60</v>
      </c>
      <c r="B53" s="58">
        <f t="shared" si="37"/>
        <v>46</v>
      </c>
      <c r="C53" s="58">
        <v>36</v>
      </c>
      <c r="D53" s="58"/>
      <c r="E53" s="58">
        <f t="shared" si="38"/>
        <v>10</v>
      </c>
      <c r="F53" s="58">
        <f t="shared" si="39"/>
        <v>10</v>
      </c>
      <c r="G53" s="58">
        <f t="shared" ref="G53:G55" si="42">10*N53</f>
        <v>0</v>
      </c>
      <c r="H53" s="58">
        <v>8</v>
      </c>
      <c r="I53" s="58">
        <f t="shared" si="41"/>
        <v>2467</v>
      </c>
      <c r="J53" s="81">
        <v>1340</v>
      </c>
      <c r="K53" s="81">
        <v>648</v>
      </c>
      <c r="L53" s="81">
        <v>479</v>
      </c>
      <c r="M53" s="81">
        <v>1</v>
      </c>
      <c r="N53" s="58"/>
      <c r="O53" s="37">
        <f t="shared" si="1"/>
        <v>0</v>
      </c>
    </row>
    <row r="54" ht="14.25" spans="1:15">
      <c r="A54" s="57" t="s">
        <v>61</v>
      </c>
      <c r="B54" s="58">
        <f t="shared" si="37"/>
        <v>34</v>
      </c>
      <c r="C54" s="58">
        <v>34</v>
      </c>
      <c r="D54" s="58"/>
      <c r="E54" s="58">
        <f t="shared" si="38"/>
        <v>0</v>
      </c>
      <c r="F54" s="58">
        <f t="shared" si="39"/>
        <v>0</v>
      </c>
      <c r="G54" s="58">
        <f t="shared" si="42"/>
        <v>0</v>
      </c>
      <c r="H54" s="58">
        <v>9</v>
      </c>
      <c r="I54" s="58">
        <f t="shared" si="41"/>
        <v>1361</v>
      </c>
      <c r="J54" s="81">
        <v>762</v>
      </c>
      <c r="K54" s="81">
        <v>338</v>
      </c>
      <c r="L54" s="81">
        <v>261</v>
      </c>
      <c r="M54" s="81"/>
      <c r="N54" s="58"/>
      <c r="O54" s="37">
        <f t="shared" si="1"/>
        <v>0</v>
      </c>
    </row>
    <row r="55" ht="14.25" spans="1:15">
      <c r="A55" s="57" t="s">
        <v>62</v>
      </c>
      <c r="B55" s="58">
        <f t="shared" si="37"/>
        <v>43</v>
      </c>
      <c r="C55" s="58">
        <v>20</v>
      </c>
      <c r="D55" s="58">
        <v>20</v>
      </c>
      <c r="E55" s="58">
        <f t="shared" si="38"/>
        <v>23</v>
      </c>
      <c r="F55" s="58">
        <f t="shared" si="39"/>
        <v>0</v>
      </c>
      <c r="G55" s="58">
        <f t="shared" si="42"/>
        <v>0</v>
      </c>
      <c r="H55" s="58">
        <v>6</v>
      </c>
      <c r="I55" s="58">
        <f t="shared" si="41"/>
        <v>1018</v>
      </c>
      <c r="J55" s="81">
        <v>513</v>
      </c>
      <c r="K55" s="81">
        <v>268</v>
      </c>
      <c r="L55" s="81">
        <v>237</v>
      </c>
      <c r="M55" s="81"/>
      <c r="N55" s="58"/>
      <c r="O55" s="37">
        <f t="shared" si="1"/>
        <v>0</v>
      </c>
    </row>
    <row r="56" ht="15" customHeight="1" spans="1:15">
      <c r="A56" s="57" t="s">
        <v>63</v>
      </c>
      <c r="B56" s="58">
        <f t="shared" si="37"/>
        <v>81</v>
      </c>
      <c r="C56" s="58">
        <v>20</v>
      </c>
      <c r="D56" s="58">
        <v>20</v>
      </c>
      <c r="E56" s="58">
        <f t="shared" si="38"/>
        <v>61</v>
      </c>
      <c r="F56" s="58">
        <f t="shared" si="39"/>
        <v>10</v>
      </c>
      <c r="G56" s="58">
        <f>10*N56-5</f>
        <v>15</v>
      </c>
      <c r="H56" s="58">
        <v>5</v>
      </c>
      <c r="I56" s="58">
        <f t="shared" si="41"/>
        <v>3190</v>
      </c>
      <c r="J56" s="81">
        <v>1804</v>
      </c>
      <c r="K56" s="81">
        <v>760</v>
      </c>
      <c r="L56" s="81">
        <v>626</v>
      </c>
      <c r="M56" s="81">
        <v>1</v>
      </c>
      <c r="N56" s="58">
        <v>2</v>
      </c>
      <c r="O56" s="37">
        <f t="shared" si="1"/>
        <v>0</v>
      </c>
    </row>
    <row r="57" ht="14.25" spans="1:15">
      <c r="A57" s="57" t="s">
        <v>64</v>
      </c>
      <c r="B57" s="58">
        <f t="shared" si="37"/>
        <v>39</v>
      </c>
      <c r="C57" s="58">
        <v>20</v>
      </c>
      <c r="D57" s="58">
        <v>20</v>
      </c>
      <c r="E57" s="58">
        <f t="shared" si="38"/>
        <v>19</v>
      </c>
      <c r="F57" s="58">
        <f t="shared" si="39"/>
        <v>10</v>
      </c>
      <c r="G57" s="58">
        <f>10*N57</f>
        <v>0</v>
      </c>
      <c r="H57" s="58">
        <v>2</v>
      </c>
      <c r="I57" s="58">
        <f t="shared" si="41"/>
        <v>516</v>
      </c>
      <c r="J57" s="81">
        <v>230</v>
      </c>
      <c r="K57" s="81">
        <v>128</v>
      </c>
      <c r="L57" s="81">
        <v>158</v>
      </c>
      <c r="M57" s="81">
        <v>1</v>
      </c>
      <c r="N57" s="58"/>
      <c r="O57" s="37">
        <f t="shared" si="1"/>
        <v>0</v>
      </c>
    </row>
    <row r="58" spans="1:13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84"/>
      <c r="M58" s="84"/>
    </row>
  </sheetData>
  <mergeCells count="15">
    <mergeCell ref="A2:G2"/>
    <mergeCell ref="B3:G3"/>
    <mergeCell ref="I3:L3"/>
    <mergeCell ref="C4:D4"/>
    <mergeCell ref="E4:G4"/>
    <mergeCell ref="A58:K58"/>
    <mergeCell ref="A3:A5"/>
    <mergeCell ref="B4:B5"/>
    <mergeCell ref="H3:H5"/>
    <mergeCell ref="I4:I5"/>
    <mergeCell ref="J4:J5"/>
    <mergeCell ref="K4:K5"/>
    <mergeCell ref="L4:L5"/>
    <mergeCell ref="M3:M5"/>
    <mergeCell ref="N3:N5"/>
  </mergeCells>
  <printOptions horizontalCentered="1" verticalCentered="1"/>
  <pageMargins left="0.75" right="0.75" top="0.979166666666667" bottom="0.979166666666667" header="0.509027777777778" footer="0.509027777777778"/>
  <pageSetup paperSize="9" scale="80" orientation="portrait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 tint="0.8"/>
  </sheetPr>
  <dimension ref="A1:H59"/>
  <sheetViews>
    <sheetView tabSelected="1" topLeftCell="A9" workbookViewId="0">
      <selection activeCell="B26" sqref="B26:G31"/>
    </sheetView>
  </sheetViews>
  <sheetFormatPr defaultColWidth="9" defaultRowHeight="14.25" outlineLevelCol="7"/>
  <cols>
    <col min="1" max="1" width="13.875" style="34" customWidth="1"/>
    <col min="2" max="2" width="9" style="35" customWidth="1"/>
    <col min="3" max="3" width="11.375" style="34" customWidth="1"/>
    <col min="4" max="4" width="10.875" style="34" customWidth="1"/>
    <col min="5" max="5" width="8.375" style="34" customWidth="1"/>
    <col min="6" max="7" width="13.5" style="34" customWidth="1"/>
    <col min="8" max="8" width="8.75" style="36" customWidth="1"/>
    <col min="9" max="16384" width="9" style="37"/>
  </cols>
  <sheetData>
    <row r="1" spans="1:1">
      <c r="A1" s="34" t="s">
        <v>0</v>
      </c>
    </row>
    <row r="2" ht="45" customHeight="1" spans="1:8">
      <c r="A2" s="38" t="s">
        <v>65</v>
      </c>
      <c r="B2" s="38"/>
      <c r="C2" s="38"/>
      <c r="D2" s="38"/>
      <c r="E2" s="38"/>
      <c r="F2" s="38"/>
      <c r="G2" s="38"/>
      <c r="H2" s="38"/>
    </row>
    <row r="3" ht="18" customHeight="1" spans="1:8">
      <c r="A3" s="39"/>
      <c r="B3" s="39"/>
      <c r="C3" s="39"/>
      <c r="D3" s="39"/>
      <c r="E3" s="39"/>
      <c r="F3" s="39"/>
      <c r="G3" s="40" t="s">
        <v>66</v>
      </c>
      <c r="H3" s="40"/>
    </row>
    <row r="4" ht="22.5" customHeight="1" spans="1:8">
      <c r="A4" s="41" t="s">
        <v>2</v>
      </c>
      <c r="B4" s="42"/>
      <c r="C4" s="43" t="s">
        <v>67</v>
      </c>
      <c r="D4" s="43"/>
      <c r="E4" s="43"/>
      <c r="F4" s="43"/>
      <c r="G4" s="43"/>
      <c r="H4" s="44" t="s">
        <v>68</v>
      </c>
    </row>
    <row r="5" ht="26.25" customHeight="1" spans="1:8">
      <c r="A5" s="41"/>
      <c r="B5" s="42" t="s">
        <v>8</v>
      </c>
      <c r="C5" s="45" t="s">
        <v>9</v>
      </c>
      <c r="D5" s="46"/>
      <c r="E5" s="43" t="s">
        <v>10</v>
      </c>
      <c r="F5" s="43"/>
      <c r="G5" s="43"/>
      <c r="H5" s="47"/>
    </row>
    <row r="6" ht="69" customHeight="1" spans="1:8">
      <c r="A6" s="41"/>
      <c r="B6" s="42"/>
      <c r="C6" s="48" t="s">
        <v>14</v>
      </c>
      <c r="D6" s="43" t="s">
        <v>15</v>
      </c>
      <c r="E6" s="43" t="s">
        <v>14</v>
      </c>
      <c r="F6" s="43" t="s">
        <v>69</v>
      </c>
      <c r="G6" s="43" t="s">
        <v>17</v>
      </c>
      <c r="H6" s="49"/>
    </row>
    <row r="7" ht="19.5" customHeight="1" spans="1:8">
      <c r="A7" s="41" t="s">
        <v>8</v>
      </c>
      <c r="B7" s="50">
        <v>1661</v>
      </c>
      <c r="C7" s="51">
        <v>1161</v>
      </c>
      <c r="D7" s="51">
        <v>680</v>
      </c>
      <c r="E7" s="51">
        <v>500</v>
      </c>
      <c r="F7" s="51">
        <v>200</v>
      </c>
      <c r="G7" s="52">
        <v>200</v>
      </c>
      <c r="H7" s="53"/>
    </row>
    <row r="8" ht="83" customHeight="1" spans="1:8">
      <c r="A8" s="54" t="s">
        <v>70</v>
      </c>
      <c r="B8" s="50">
        <v>90</v>
      </c>
      <c r="C8" s="50">
        <v>90</v>
      </c>
      <c r="D8" s="51">
        <v>90</v>
      </c>
      <c r="E8" s="51"/>
      <c r="F8" s="51"/>
      <c r="G8" s="51"/>
      <c r="H8" s="55" t="s">
        <v>71</v>
      </c>
    </row>
    <row r="9" s="32" customFormat="1" ht="17.25" customHeight="1" spans="1:8">
      <c r="A9" s="41" t="s">
        <v>19</v>
      </c>
      <c r="B9" s="50">
        <v>1571</v>
      </c>
      <c r="C9" s="50">
        <v>1071</v>
      </c>
      <c r="D9" s="50">
        <v>590</v>
      </c>
      <c r="E9" s="50">
        <v>500</v>
      </c>
      <c r="F9" s="50">
        <v>200</v>
      </c>
      <c r="G9" s="50">
        <v>200</v>
      </c>
      <c r="H9" s="41"/>
    </row>
    <row r="10" s="32" customFormat="1" ht="17.25" customHeight="1" spans="1:8">
      <c r="A10" s="56" t="s">
        <v>20</v>
      </c>
      <c r="B10" s="50">
        <v>95</v>
      </c>
      <c r="C10" s="50">
        <v>75</v>
      </c>
      <c r="D10" s="50">
        <v>40</v>
      </c>
      <c r="E10" s="50">
        <v>20</v>
      </c>
      <c r="F10" s="50">
        <v>20</v>
      </c>
      <c r="G10" s="50"/>
      <c r="H10" s="55" t="s">
        <v>71</v>
      </c>
    </row>
    <row r="11" ht="17.25" customHeight="1" spans="1:8">
      <c r="A11" s="57" t="s">
        <v>21</v>
      </c>
      <c r="B11" s="58">
        <v>65</v>
      </c>
      <c r="C11" s="58">
        <v>45</v>
      </c>
      <c r="D11" s="58">
        <v>40</v>
      </c>
      <c r="E11" s="58">
        <v>20</v>
      </c>
      <c r="F11" s="58">
        <v>20</v>
      </c>
      <c r="G11" s="58"/>
      <c r="H11" s="57"/>
    </row>
    <row r="12" ht="17.25" customHeight="1" spans="1:8">
      <c r="A12" s="57" t="s">
        <v>22</v>
      </c>
      <c r="B12" s="58">
        <v>2</v>
      </c>
      <c r="C12" s="58">
        <v>2</v>
      </c>
      <c r="D12" s="58"/>
      <c r="E12" s="58"/>
      <c r="F12" s="58"/>
      <c r="G12" s="58"/>
      <c r="H12" s="57"/>
    </row>
    <row r="13" ht="17.25" customHeight="1" spans="1:8">
      <c r="A13" s="57" t="s">
        <v>23</v>
      </c>
      <c r="B13" s="58">
        <v>3</v>
      </c>
      <c r="C13" s="58">
        <v>3</v>
      </c>
      <c r="D13" s="58"/>
      <c r="E13" s="58"/>
      <c r="F13" s="58" t="s">
        <v>72</v>
      </c>
      <c r="G13" s="58"/>
      <c r="H13" s="57"/>
    </row>
    <row r="14" ht="17.25" customHeight="1" spans="1:8">
      <c r="A14" s="57" t="s">
        <v>24</v>
      </c>
      <c r="B14" s="58">
        <v>3</v>
      </c>
      <c r="C14" s="58">
        <v>3</v>
      </c>
      <c r="D14" s="58"/>
      <c r="E14" s="58"/>
      <c r="F14" s="58"/>
      <c r="G14" s="58"/>
      <c r="H14" s="57"/>
    </row>
    <row r="15" ht="17.25" customHeight="1" spans="1:8">
      <c r="A15" s="57" t="s">
        <v>25</v>
      </c>
      <c r="B15" s="58">
        <v>8</v>
      </c>
      <c r="C15" s="58">
        <v>8</v>
      </c>
      <c r="D15" s="58"/>
      <c r="E15" s="58"/>
      <c r="F15" s="58"/>
      <c r="G15" s="58"/>
      <c r="H15" s="57"/>
    </row>
    <row r="16" ht="17.25" customHeight="1" spans="1:8">
      <c r="A16" s="57" t="s">
        <v>26</v>
      </c>
      <c r="B16" s="58">
        <v>14</v>
      </c>
      <c r="C16" s="58">
        <v>14</v>
      </c>
      <c r="D16" s="58"/>
      <c r="E16" s="58"/>
      <c r="F16" s="58"/>
      <c r="G16" s="58"/>
      <c r="H16" s="57"/>
    </row>
    <row r="17" s="32" customFormat="1" ht="17.25" customHeight="1" spans="1:8">
      <c r="A17" s="59" t="s">
        <v>27</v>
      </c>
      <c r="B17" s="58">
        <v>2</v>
      </c>
      <c r="C17" s="58">
        <v>2</v>
      </c>
      <c r="D17" s="58"/>
      <c r="E17" s="58"/>
      <c r="F17" s="58"/>
      <c r="G17" s="58"/>
      <c r="H17" s="55" t="s">
        <v>71</v>
      </c>
    </row>
    <row r="18" s="33" customFormat="1" ht="17.25" customHeight="1" spans="1:8">
      <c r="A18" s="56" t="s">
        <v>28</v>
      </c>
      <c r="B18" s="50">
        <v>97</v>
      </c>
      <c r="C18" s="50">
        <v>57</v>
      </c>
      <c r="D18" s="50">
        <v>40</v>
      </c>
      <c r="E18" s="50">
        <v>40</v>
      </c>
      <c r="F18" s="50">
        <v>20</v>
      </c>
      <c r="G18" s="50">
        <v>20</v>
      </c>
      <c r="H18" s="55" t="s">
        <v>71</v>
      </c>
    </row>
    <row r="19" s="33" customFormat="1" ht="17.25" customHeight="1" spans="1:8">
      <c r="A19" s="57" t="s">
        <v>21</v>
      </c>
      <c r="B19" s="58">
        <v>89</v>
      </c>
      <c r="C19" s="58">
        <v>49</v>
      </c>
      <c r="D19" s="58">
        <v>40</v>
      </c>
      <c r="E19" s="58">
        <v>40</v>
      </c>
      <c r="F19" s="58">
        <v>20</v>
      </c>
      <c r="G19" s="58">
        <v>20</v>
      </c>
      <c r="H19" s="57"/>
    </row>
    <row r="20" s="33" customFormat="1" ht="17.25" customHeight="1" spans="1:8">
      <c r="A20" s="60" t="s">
        <v>29</v>
      </c>
      <c r="B20" s="58">
        <v>6</v>
      </c>
      <c r="C20" s="58">
        <v>6</v>
      </c>
      <c r="D20" s="58"/>
      <c r="E20" s="58"/>
      <c r="F20" s="58"/>
      <c r="G20" s="58"/>
      <c r="H20" s="57"/>
    </row>
    <row r="21" s="33" customFormat="1" ht="17.25" customHeight="1" spans="1:8">
      <c r="A21" s="60" t="s">
        <v>30</v>
      </c>
      <c r="B21" s="58">
        <v>2</v>
      </c>
      <c r="C21" s="58">
        <v>2</v>
      </c>
      <c r="D21" s="58"/>
      <c r="E21" s="58"/>
      <c r="F21" s="58"/>
      <c r="G21" s="58"/>
      <c r="H21" s="57"/>
    </row>
    <row r="22" s="33" customFormat="1" ht="17.25" customHeight="1" spans="1:8">
      <c r="A22" s="61" t="s">
        <v>31</v>
      </c>
      <c r="B22" s="58">
        <v>5</v>
      </c>
      <c r="C22" s="58">
        <v>5</v>
      </c>
      <c r="D22" s="58"/>
      <c r="E22" s="58"/>
      <c r="F22" s="58"/>
      <c r="G22" s="58"/>
      <c r="H22" s="55" t="s">
        <v>71</v>
      </c>
    </row>
    <row r="23" s="33" customFormat="1" ht="17.25" customHeight="1" spans="1:8">
      <c r="A23" s="61" t="s">
        <v>32</v>
      </c>
      <c r="B23" s="58">
        <v>4</v>
      </c>
      <c r="C23" s="58">
        <v>4</v>
      </c>
      <c r="D23" s="58"/>
      <c r="E23" s="58"/>
      <c r="F23" s="58"/>
      <c r="G23" s="58"/>
      <c r="H23" s="55" t="s">
        <v>71</v>
      </c>
    </row>
    <row r="24" s="32" customFormat="1" ht="17.25" customHeight="1" spans="1:8">
      <c r="A24" s="61" t="s">
        <v>33</v>
      </c>
      <c r="B24" s="58">
        <v>6</v>
      </c>
      <c r="C24" s="58">
        <v>6</v>
      </c>
      <c r="D24" s="58"/>
      <c r="E24" s="58"/>
      <c r="F24" s="58"/>
      <c r="G24" s="58"/>
      <c r="H24" s="55" t="s">
        <v>71</v>
      </c>
    </row>
    <row r="25" s="32" customFormat="1" ht="17.25" customHeight="1" spans="1:8">
      <c r="A25" s="61" t="s">
        <v>34</v>
      </c>
      <c r="B25" s="58">
        <v>25</v>
      </c>
      <c r="C25" s="58">
        <v>5</v>
      </c>
      <c r="D25" s="58"/>
      <c r="E25" s="58">
        <v>20</v>
      </c>
      <c r="F25" s="58"/>
      <c r="G25" s="58">
        <v>20</v>
      </c>
      <c r="H25" s="55" t="s">
        <v>71</v>
      </c>
    </row>
    <row r="26" s="32" customFormat="1" ht="17.25" customHeight="1" spans="1:8">
      <c r="A26" s="56" t="s">
        <v>35</v>
      </c>
      <c r="B26" s="50">
        <v>41</v>
      </c>
      <c r="C26" s="50">
        <v>41</v>
      </c>
      <c r="D26" s="50">
        <v>20</v>
      </c>
      <c r="E26" s="50">
        <v>0</v>
      </c>
      <c r="F26" s="50">
        <v>0</v>
      </c>
      <c r="G26" s="50">
        <v>0</v>
      </c>
      <c r="H26" s="55" t="s">
        <v>71</v>
      </c>
    </row>
    <row r="27" ht="17.25" customHeight="1" spans="1:8">
      <c r="A27" s="57" t="s">
        <v>21</v>
      </c>
      <c r="B27" s="58">
        <v>20</v>
      </c>
      <c r="C27" s="58">
        <v>20</v>
      </c>
      <c r="D27" s="58">
        <v>20</v>
      </c>
      <c r="E27" s="58"/>
      <c r="F27" s="58"/>
      <c r="G27" s="58"/>
      <c r="H27" s="57"/>
    </row>
    <row r="28" ht="17.25" customHeight="1" spans="1:8">
      <c r="A28" s="57" t="s">
        <v>36</v>
      </c>
      <c r="B28" s="58">
        <v>21</v>
      </c>
      <c r="C28" s="58">
        <v>21</v>
      </c>
      <c r="D28" s="58"/>
      <c r="E28" s="58"/>
      <c r="F28" s="58"/>
      <c r="G28" s="58"/>
      <c r="H28" s="57"/>
    </row>
    <row r="29" s="32" customFormat="1" ht="17.25" customHeight="1" spans="1:8">
      <c r="A29" s="59" t="s">
        <v>37</v>
      </c>
      <c r="B29" s="58">
        <v>114</v>
      </c>
      <c r="C29" s="58">
        <v>94</v>
      </c>
      <c r="D29" s="58">
        <v>30</v>
      </c>
      <c r="E29" s="58">
        <v>20</v>
      </c>
      <c r="F29" s="58"/>
      <c r="G29" s="58">
        <v>20</v>
      </c>
      <c r="H29" s="55" t="s">
        <v>71</v>
      </c>
    </row>
    <row r="30" s="32" customFormat="1" ht="17.25" customHeight="1" spans="1:8">
      <c r="A30" s="59" t="s">
        <v>38</v>
      </c>
      <c r="B30" s="58">
        <v>5</v>
      </c>
      <c r="C30" s="58">
        <v>5</v>
      </c>
      <c r="D30" s="58"/>
      <c r="E30" s="58"/>
      <c r="F30" s="58"/>
      <c r="G30" s="58"/>
      <c r="H30" s="57" t="s">
        <v>73</v>
      </c>
    </row>
    <row r="31" ht="17.25" customHeight="1" spans="1:8">
      <c r="A31" s="59" t="s">
        <v>39</v>
      </c>
      <c r="B31" s="58">
        <v>2</v>
      </c>
      <c r="C31" s="58">
        <v>2</v>
      </c>
      <c r="D31" s="58"/>
      <c r="E31" s="58"/>
      <c r="F31" s="58"/>
      <c r="G31" s="58"/>
      <c r="H31" s="55" t="s">
        <v>71</v>
      </c>
    </row>
    <row r="32" ht="17.25" customHeight="1" spans="1:8">
      <c r="A32" s="56" t="s">
        <v>40</v>
      </c>
      <c r="B32" s="50">
        <v>55</v>
      </c>
      <c r="C32" s="50">
        <v>35</v>
      </c>
      <c r="D32" s="50">
        <v>30</v>
      </c>
      <c r="E32" s="50">
        <v>20</v>
      </c>
      <c r="F32" s="50">
        <v>20</v>
      </c>
      <c r="G32" s="50">
        <v>0</v>
      </c>
      <c r="H32" s="55" t="s">
        <v>71</v>
      </c>
    </row>
    <row r="33" ht="17.25" customHeight="1" spans="1:8">
      <c r="A33" s="57" t="s">
        <v>21</v>
      </c>
      <c r="B33" s="58">
        <v>55</v>
      </c>
      <c r="C33" s="58">
        <v>35</v>
      </c>
      <c r="D33" s="58">
        <v>30</v>
      </c>
      <c r="E33" s="58">
        <v>20</v>
      </c>
      <c r="F33" s="58">
        <v>20</v>
      </c>
      <c r="G33" s="58"/>
      <c r="H33" s="57"/>
    </row>
    <row r="34" ht="17.25" customHeight="1" spans="1:8">
      <c r="A34" s="59" t="s">
        <v>41</v>
      </c>
      <c r="B34" s="58">
        <v>3</v>
      </c>
      <c r="C34" s="58">
        <v>3</v>
      </c>
      <c r="D34" s="58"/>
      <c r="E34" s="58"/>
      <c r="F34" s="58"/>
      <c r="G34" s="58"/>
      <c r="H34" s="55" t="s">
        <v>71</v>
      </c>
    </row>
    <row r="35" ht="17.25" customHeight="1" spans="1:8">
      <c r="A35" s="59" t="s">
        <v>42</v>
      </c>
      <c r="B35" s="58">
        <v>2</v>
      </c>
      <c r="C35" s="58">
        <v>2</v>
      </c>
      <c r="D35" s="58"/>
      <c r="E35" s="58"/>
      <c r="F35" s="58"/>
      <c r="G35" s="58"/>
      <c r="H35" s="55" t="s">
        <v>71</v>
      </c>
    </row>
    <row r="36" s="32" customFormat="1" ht="17.25" customHeight="1" spans="1:8">
      <c r="A36" s="59" t="s">
        <v>43</v>
      </c>
      <c r="B36" s="58">
        <v>14</v>
      </c>
      <c r="C36" s="58">
        <v>4</v>
      </c>
      <c r="D36" s="58"/>
      <c r="E36" s="58">
        <v>10</v>
      </c>
      <c r="F36" s="58"/>
      <c r="G36" s="58">
        <v>10</v>
      </c>
      <c r="H36" s="55" t="s">
        <v>73</v>
      </c>
    </row>
    <row r="37" ht="17.25" customHeight="1" spans="1:8">
      <c r="A37" s="59" t="s">
        <v>44</v>
      </c>
      <c r="B37" s="58">
        <v>2</v>
      </c>
      <c r="C37" s="58">
        <v>2</v>
      </c>
      <c r="D37" s="58"/>
      <c r="E37" s="58"/>
      <c r="F37" s="58"/>
      <c r="G37" s="58"/>
      <c r="H37" s="55" t="s">
        <v>71</v>
      </c>
    </row>
    <row r="38" ht="17.25" customHeight="1" spans="1:8">
      <c r="A38" s="59" t="s">
        <v>45</v>
      </c>
      <c r="B38" s="58">
        <v>27</v>
      </c>
      <c r="C38" s="58">
        <v>7</v>
      </c>
      <c r="D38" s="58"/>
      <c r="E38" s="58">
        <v>20</v>
      </c>
      <c r="F38" s="58">
        <v>20</v>
      </c>
      <c r="G38" s="58"/>
      <c r="H38" s="55" t="s">
        <v>71</v>
      </c>
    </row>
    <row r="39" ht="17.25" customHeight="1" spans="1:8">
      <c r="A39" s="56" t="s">
        <v>46</v>
      </c>
      <c r="B39" s="50">
        <v>52</v>
      </c>
      <c r="C39" s="50">
        <v>22</v>
      </c>
      <c r="D39" s="50">
        <v>20</v>
      </c>
      <c r="E39" s="50">
        <v>30</v>
      </c>
      <c r="F39" s="50">
        <v>20</v>
      </c>
      <c r="G39" s="50">
        <v>10</v>
      </c>
      <c r="H39" s="55" t="s">
        <v>71</v>
      </c>
    </row>
    <row r="40" ht="17.25" customHeight="1" spans="1:8">
      <c r="A40" s="57" t="s">
        <v>21</v>
      </c>
      <c r="B40" s="58">
        <v>52</v>
      </c>
      <c r="C40" s="58">
        <v>22</v>
      </c>
      <c r="D40" s="58">
        <v>20</v>
      </c>
      <c r="E40" s="58">
        <v>30</v>
      </c>
      <c r="F40" s="58">
        <v>20</v>
      </c>
      <c r="G40" s="58">
        <v>10</v>
      </c>
      <c r="H40" s="57"/>
    </row>
    <row r="41" s="32" customFormat="1" ht="17.25" customHeight="1" spans="1:8">
      <c r="A41" s="59" t="s">
        <v>47</v>
      </c>
      <c r="B41" s="58">
        <v>56</v>
      </c>
      <c r="C41" s="58">
        <v>46</v>
      </c>
      <c r="D41" s="58">
        <v>40</v>
      </c>
      <c r="E41" s="58">
        <v>10</v>
      </c>
      <c r="F41" s="58"/>
      <c r="G41" s="58">
        <v>10</v>
      </c>
      <c r="H41" s="57" t="s">
        <v>73</v>
      </c>
    </row>
    <row r="42" s="32" customFormat="1" ht="17.25" customHeight="1" spans="1:8">
      <c r="A42" s="56" t="s">
        <v>48</v>
      </c>
      <c r="B42" s="50">
        <v>30</v>
      </c>
      <c r="C42" s="50">
        <v>20</v>
      </c>
      <c r="D42" s="50">
        <v>20</v>
      </c>
      <c r="E42" s="58">
        <v>10</v>
      </c>
      <c r="F42" s="58"/>
      <c r="G42" s="58">
        <v>10</v>
      </c>
      <c r="H42" s="55" t="s">
        <v>71</v>
      </c>
    </row>
    <row r="43" ht="17.25" customHeight="1" spans="1:8">
      <c r="A43" s="59" t="s">
        <v>49</v>
      </c>
      <c r="B43" s="58">
        <v>162</v>
      </c>
      <c r="C43" s="58">
        <v>122</v>
      </c>
      <c r="D43" s="58">
        <v>30</v>
      </c>
      <c r="E43" s="58">
        <v>40</v>
      </c>
      <c r="F43" s="58">
        <v>20</v>
      </c>
      <c r="G43" s="58">
        <v>20</v>
      </c>
      <c r="H43" s="55" t="s">
        <v>71</v>
      </c>
    </row>
    <row r="44" s="32" customFormat="1" ht="17.25" customHeight="1" spans="1:8">
      <c r="A44" s="56" t="s">
        <v>50</v>
      </c>
      <c r="B44" s="50">
        <v>30</v>
      </c>
      <c r="C44" s="58">
        <v>20</v>
      </c>
      <c r="D44" s="50">
        <v>20</v>
      </c>
      <c r="E44" s="58">
        <v>10</v>
      </c>
      <c r="F44" s="58"/>
      <c r="G44" s="58">
        <v>10</v>
      </c>
      <c r="H44" s="57" t="s">
        <v>73</v>
      </c>
    </row>
    <row r="45" s="32" customFormat="1" ht="17.25" customHeight="1" spans="1:8">
      <c r="A45" s="59" t="s">
        <v>51</v>
      </c>
      <c r="B45" s="58">
        <v>74</v>
      </c>
      <c r="C45" s="58">
        <v>34</v>
      </c>
      <c r="D45" s="58">
        <v>20</v>
      </c>
      <c r="E45" s="58">
        <v>40</v>
      </c>
      <c r="F45" s="58">
        <v>20</v>
      </c>
      <c r="G45" s="58">
        <v>20</v>
      </c>
      <c r="H45" s="57" t="s">
        <v>73</v>
      </c>
    </row>
    <row r="46" ht="17.25" customHeight="1" spans="1:8">
      <c r="A46" s="59" t="s">
        <v>52</v>
      </c>
      <c r="B46" s="58">
        <v>57</v>
      </c>
      <c r="C46" s="58">
        <v>37</v>
      </c>
      <c r="D46" s="58">
        <v>20</v>
      </c>
      <c r="E46" s="58">
        <v>20</v>
      </c>
      <c r="F46" s="58">
        <v>20</v>
      </c>
      <c r="G46" s="58"/>
      <c r="H46" s="57" t="s">
        <v>73</v>
      </c>
    </row>
    <row r="47" ht="17.25" customHeight="1" spans="1:8">
      <c r="A47" s="62" t="s">
        <v>53</v>
      </c>
      <c r="B47" s="58">
        <v>6</v>
      </c>
      <c r="C47" s="58">
        <v>6</v>
      </c>
      <c r="D47" s="58"/>
      <c r="E47" s="58"/>
      <c r="F47" s="58"/>
      <c r="G47" s="58"/>
      <c r="H47" s="57" t="s">
        <v>73</v>
      </c>
    </row>
    <row r="48" ht="17.25" customHeight="1" spans="1:8">
      <c r="A48" s="59" t="s">
        <v>54</v>
      </c>
      <c r="B48" s="58">
        <v>3</v>
      </c>
      <c r="C48" s="58">
        <v>3</v>
      </c>
      <c r="D48" s="58"/>
      <c r="E48" s="58"/>
      <c r="F48" s="58"/>
      <c r="G48" s="58"/>
      <c r="H48" s="57" t="s">
        <v>73</v>
      </c>
    </row>
    <row r="49" ht="17.25" customHeight="1" spans="1:8">
      <c r="A49" s="56" t="s">
        <v>55</v>
      </c>
      <c r="B49" s="50">
        <v>602</v>
      </c>
      <c r="C49" s="50">
        <v>412</v>
      </c>
      <c r="D49" s="50">
        <v>260</v>
      </c>
      <c r="E49" s="50">
        <v>190</v>
      </c>
      <c r="F49" s="50">
        <v>40</v>
      </c>
      <c r="G49" s="50">
        <v>50</v>
      </c>
      <c r="H49" s="57" t="s">
        <v>73</v>
      </c>
    </row>
    <row r="50" ht="17.25" customHeight="1" spans="1:8">
      <c r="A50" s="57" t="s">
        <v>56</v>
      </c>
      <c r="B50" s="58">
        <v>209</v>
      </c>
      <c r="C50" s="58">
        <v>209</v>
      </c>
      <c r="D50" s="58">
        <v>200</v>
      </c>
      <c r="E50" s="58"/>
      <c r="F50" s="58"/>
      <c r="G50" s="58"/>
      <c r="H50" s="57"/>
    </row>
    <row r="51" ht="17.25" customHeight="1" spans="1:8">
      <c r="A51" s="57" t="s">
        <v>57</v>
      </c>
      <c r="B51" s="58">
        <v>143</v>
      </c>
      <c r="C51" s="58">
        <v>23</v>
      </c>
      <c r="D51" s="58"/>
      <c r="E51" s="58">
        <v>120</v>
      </c>
      <c r="F51" s="58"/>
      <c r="G51" s="58">
        <v>30</v>
      </c>
      <c r="H51" s="57"/>
    </row>
    <row r="52" ht="17.25" customHeight="1" spans="1:8">
      <c r="A52" s="57" t="s">
        <v>58</v>
      </c>
      <c r="B52" s="58">
        <v>23</v>
      </c>
      <c r="C52" s="58">
        <v>13</v>
      </c>
      <c r="D52" s="58"/>
      <c r="E52" s="58">
        <v>10</v>
      </c>
      <c r="F52" s="58"/>
      <c r="G52" s="58"/>
      <c r="H52" s="57"/>
    </row>
    <row r="53" ht="17.25" customHeight="1" spans="1:8">
      <c r="A53" s="57" t="s">
        <v>59</v>
      </c>
      <c r="B53" s="58">
        <v>5</v>
      </c>
      <c r="C53" s="58">
        <v>5</v>
      </c>
      <c r="D53" s="58"/>
      <c r="E53" s="58"/>
      <c r="F53" s="58"/>
      <c r="G53" s="58"/>
      <c r="H53" s="57"/>
    </row>
    <row r="54" ht="17.25" customHeight="1" spans="1:8">
      <c r="A54" s="57" t="s">
        <v>60</v>
      </c>
      <c r="B54" s="58">
        <v>48</v>
      </c>
      <c r="C54" s="58">
        <v>28</v>
      </c>
      <c r="D54" s="58"/>
      <c r="E54" s="58">
        <v>20</v>
      </c>
      <c r="F54" s="58">
        <v>20</v>
      </c>
      <c r="G54" s="58"/>
      <c r="H54" s="57"/>
    </row>
    <row r="55" spans="1:8">
      <c r="A55" s="57" t="s">
        <v>61</v>
      </c>
      <c r="B55" s="58">
        <v>23</v>
      </c>
      <c r="C55" s="58">
        <v>23</v>
      </c>
      <c r="D55" s="58"/>
      <c r="E55" s="58"/>
      <c r="F55" s="58"/>
      <c r="G55" s="58"/>
      <c r="H55" s="57"/>
    </row>
    <row r="56" spans="1:8">
      <c r="A56" s="57" t="s">
        <v>62</v>
      </c>
      <c r="B56" s="58">
        <v>16</v>
      </c>
      <c r="C56" s="58">
        <v>16</v>
      </c>
      <c r="D56" s="58"/>
      <c r="E56" s="58"/>
      <c r="F56" s="58"/>
      <c r="G56" s="58"/>
      <c r="H56" s="57"/>
    </row>
    <row r="57" ht="15" customHeight="1" spans="1:8">
      <c r="A57" s="57" t="s">
        <v>63</v>
      </c>
      <c r="B57" s="58">
        <v>79</v>
      </c>
      <c r="C57" s="58">
        <v>59</v>
      </c>
      <c r="D57" s="58">
        <v>30</v>
      </c>
      <c r="E57" s="58">
        <v>20</v>
      </c>
      <c r="F57" s="58">
        <v>20</v>
      </c>
      <c r="G57" s="58"/>
      <c r="H57" s="57"/>
    </row>
    <row r="58" spans="1:8">
      <c r="A58" s="57" t="s">
        <v>64</v>
      </c>
      <c r="B58" s="58">
        <v>56</v>
      </c>
      <c r="C58" s="58">
        <v>36</v>
      </c>
      <c r="D58" s="58">
        <v>30</v>
      </c>
      <c r="E58" s="58">
        <v>20</v>
      </c>
      <c r="F58" s="58"/>
      <c r="G58" s="58">
        <v>20</v>
      </c>
      <c r="H58" s="57"/>
    </row>
    <row r="59" spans="1:8">
      <c r="A59" s="63"/>
      <c r="B59" s="64"/>
      <c r="C59" s="63"/>
      <c r="D59" s="63"/>
      <c r="E59" s="63"/>
      <c r="F59" s="63"/>
      <c r="G59" s="63"/>
      <c r="H59" s="65"/>
    </row>
  </sheetData>
  <mergeCells count="8">
    <mergeCell ref="A2:H2"/>
    <mergeCell ref="C4:G4"/>
    <mergeCell ref="C5:D5"/>
    <mergeCell ref="E5:G5"/>
    <mergeCell ref="A59:H59"/>
    <mergeCell ref="A4:A6"/>
    <mergeCell ref="B5:B6"/>
    <mergeCell ref="H4:H6"/>
  </mergeCells>
  <printOptions horizontalCentered="1" verticalCentered="1"/>
  <pageMargins left="0.751388888888889" right="0.751388888888889" top="0.979166666666667" bottom="0.979166666666667" header="0.507638888888889" footer="0.507638888888889"/>
  <pageSetup paperSize="9" scale="80" orientation="portrait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1"/>
  <sheetViews>
    <sheetView workbookViewId="0">
      <selection activeCell="C25" sqref="C25"/>
    </sheetView>
  </sheetViews>
  <sheetFormatPr defaultColWidth="9" defaultRowHeight="13.5"/>
  <cols>
    <col min="1" max="1" width="3" style="9" customWidth="1"/>
    <col min="2" max="2" width="5.875" style="20" customWidth="1"/>
    <col min="3" max="3" width="42.4916666666667" style="9" customWidth="1"/>
    <col min="4" max="10" width="9.75" style="9" customWidth="1"/>
    <col min="11" max="11" width="9" style="20" hidden="1" customWidth="1"/>
    <col min="12" max="16384" width="9" style="20"/>
  </cols>
  <sheetData>
    <row r="1" spans="1:2">
      <c r="A1" s="9" t="s">
        <v>74</v>
      </c>
      <c r="B1" s="9"/>
    </row>
    <row r="2" ht="20.25" spans="1:10">
      <c r="A2" s="21" t="s">
        <v>75</v>
      </c>
      <c r="B2" s="21"/>
      <c r="C2" s="21"/>
      <c r="D2" s="21"/>
      <c r="E2" s="21"/>
      <c r="F2" s="21"/>
      <c r="G2" s="21"/>
      <c r="H2" s="21"/>
      <c r="I2" s="21"/>
      <c r="J2" s="21"/>
    </row>
    <row r="3" customHeight="1" spans="3:10">
      <c r="C3" s="22"/>
      <c r="I3" s="29" t="s">
        <v>66</v>
      </c>
      <c r="J3" s="29"/>
    </row>
    <row r="4" ht="14.25" spans="1:10">
      <c r="A4" s="23" t="s">
        <v>76</v>
      </c>
      <c r="B4" s="23" t="s">
        <v>77</v>
      </c>
      <c r="C4" s="24" t="s">
        <v>78</v>
      </c>
      <c r="D4" s="24" t="s">
        <v>79</v>
      </c>
      <c r="E4" s="24"/>
      <c r="F4" s="24"/>
      <c r="G4" s="24"/>
      <c r="H4" s="24"/>
      <c r="I4" s="24"/>
      <c r="J4" s="14" t="s">
        <v>80</v>
      </c>
    </row>
    <row r="5" ht="14.25" spans="1:10">
      <c r="A5" s="23"/>
      <c r="B5" s="23"/>
      <c r="C5" s="24"/>
      <c r="D5" s="24" t="s">
        <v>81</v>
      </c>
      <c r="E5" s="24" t="s">
        <v>82</v>
      </c>
      <c r="F5" s="24" t="s">
        <v>83</v>
      </c>
      <c r="G5" s="24" t="s">
        <v>84</v>
      </c>
      <c r="H5" s="24" t="s">
        <v>85</v>
      </c>
      <c r="I5" s="24" t="s">
        <v>86</v>
      </c>
      <c r="J5" s="30"/>
    </row>
    <row r="6" ht="18" customHeight="1" spans="1:11">
      <c r="A6" s="23">
        <v>1</v>
      </c>
      <c r="B6" s="23" t="s">
        <v>87</v>
      </c>
      <c r="C6" s="25" t="s">
        <v>88</v>
      </c>
      <c r="D6" s="24" t="s">
        <v>89</v>
      </c>
      <c r="E6" s="24"/>
      <c r="F6" s="24"/>
      <c r="G6" s="24"/>
      <c r="H6" s="24"/>
      <c r="I6" s="24"/>
      <c r="J6" s="24">
        <v>10</v>
      </c>
      <c r="K6" s="9">
        <v>20</v>
      </c>
    </row>
    <row r="7" ht="18" customHeight="1" spans="1:11">
      <c r="A7" s="23">
        <v>2</v>
      </c>
      <c r="B7" s="23"/>
      <c r="C7" s="25" t="s">
        <v>90</v>
      </c>
      <c r="D7" s="24" t="s">
        <v>89</v>
      </c>
      <c r="E7" s="24"/>
      <c r="F7" s="24"/>
      <c r="G7" s="24"/>
      <c r="H7" s="24"/>
      <c r="I7" s="24"/>
      <c r="J7" s="24">
        <v>10</v>
      </c>
      <c r="K7" s="9"/>
    </row>
    <row r="8" ht="18" customHeight="1" spans="1:11">
      <c r="A8" s="23">
        <v>3</v>
      </c>
      <c r="B8" s="23"/>
      <c r="C8" s="25" t="s">
        <v>91</v>
      </c>
      <c r="D8" s="24"/>
      <c r="E8" s="24"/>
      <c r="F8" s="24"/>
      <c r="G8" s="24"/>
      <c r="H8" s="24"/>
      <c r="I8" s="24" t="s">
        <v>89</v>
      </c>
      <c r="J8" s="24">
        <v>20</v>
      </c>
      <c r="K8" s="20">
        <v>20</v>
      </c>
    </row>
    <row r="9" ht="18" customHeight="1" spans="1:11">
      <c r="A9" s="23">
        <v>4</v>
      </c>
      <c r="B9" s="23" t="s">
        <v>92</v>
      </c>
      <c r="C9" s="25" t="s">
        <v>93</v>
      </c>
      <c r="D9" s="24"/>
      <c r="E9" s="24" t="s">
        <v>89</v>
      </c>
      <c r="F9" s="24"/>
      <c r="G9" s="24"/>
      <c r="H9" s="24"/>
      <c r="I9" s="24"/>
      <c r="J9" s="24">
        <v>20</v>
      </c>
      <c r="K9" s="24">
        <f>15+5</f>
        <v>20</v>
      </c>
    </row>
    <row r="10" ht="18" customHeight="1" spans="1:11">
      <c r="A10" s="23">
        <v>5</v>
      </c>
      <c r="B10" s="23" t="s">
        <v>94</v>
      </c>
      <c r="C10" s="25" t="s">
        <v>95</v>
      </c>
      <c r="D10" s="24"/>
      <c r="E10" s="24"/>
      <c r="F10" s="24"/>
      <c r="G10" s="24"/>
      <c r="H10" s="24"/>
      <c r="I10" s="24" t="s">
        <v>89</v>
      </c>
      <c r="J10" s="24">
        <v>10</v>
      </c>
      <c r="K10" s="24">
        <v>10</v>
      </c>
    </row>
    <row r="11" ht="18" customHeight="1" spans="1:11">
      <c r="A11" s="23">
        <v>6</v>
      </c>
      <c r="B11" s="23" t="s">
        <v>96</v>
      </c>
      <c r="C11" s="25" t="s">
        <v>97</v>
      </c>
      <c r="D11" s="24" t="s">
        <v>89</v>
      </c>
      <c r="E11" s="24"/>
      <c r="F11" s="24"/>
      <c r="G11" s="24"/>
      <c r="H11" s="24"/>
      <c r="I11" s="24"/>
      <c r="J11" s="24">
        <v>10</v>
      </c>
      <c r="K11" s="24">
        <v>10</v>
      </c>
    </row>
    <row r="12" ht="18" customHeight="1" spans="1:11">
      <c r="A12" s="23">
        <v>7</v>
      </c>
      <c r="B12" s="23"/>
      <c r="C12" s="25" t="s">
        <v>98</v>
      </c>
      <c r="D12" s="24"/>
      <c r="E12" s="24"/>
      <c r="F12" s="24"/>
      <c r="G12" s="24"/>
      <c r="H12" s="24"/>
      <c r="I12" s="24" t="s">
        <v>89</v>
      </c>
      <c r="J12" s="24">
        <v>10</v>
      </c>
      <c r="K12" s="24">
        <v>10</v>
      </c>
    </row>
    <row r="13" ht="18" customHeight="1" spans="1:11">
      <c r="A13" s="23">
        <v>8</v>
      </c>
      <c r="B13" s="23" t="s">
        <v>99</v>
      </c>
      <c r="C13" s="25" t="s">
        <v>100</v>
      </c>
      <c r="D13" s="24"/>
      <c r="E13" s="24"/>
      <c r="F13" s="24" t="s">
        <v>89</v>
      </c>
      <c r="G13" s="24"/>
      <c r="H13" s="24"/>
      <c r="I13" s="24"/>
      <c r="J13" s="24">
        <v>10</v>
      </c>
      <c r="K13" s="20">
        <v>20</v>
      </c>
    </row>
    <row r="14" ht="18" customHeight="1" spans="1:11">
      <c r="A14" s="23">
        <v>9</v>
      </c>
      <c r="B14" s="23"/>
      <c r="C14" s="25" t="s">
        <v>101</v>
      </c>
      <c r="D14" s="24"/>
      <c r="E14" s="24"/>
      <c r="F14" s="24"/>
      <c r="G14" s="24"/>
      <c r="H14" s="24"/>
      <c r="I14" s="24" t="s">
        <v>89</v>
      </c>
      <c r="J14" s="24">
        <v>10</v>
      </c>
      <c r="K14" s="20">
        <v>10</v>
      </c>
    </row>
    <row r="15" ht="18" customHeight="1" spans="1:10">
      <c r="A15" s="23">
        <v>10</v>
      </c>
      <c r="B15" s="23"/>
      <c r="C15" s="25" t="s">
        <v>102</v>
      </c>
      <c r="D15" s="24"/>
      <c r="E15" s="24"/>
      <c r="F15" s="24" t="s">
        <v>89</v>
      </c>
      <c r="G15" s="24"/>
      <c r="H15" s="24"/>
      <c r="I15" s="24"/>
      <c r="J15" s="24">
        <v>10</v>
      </c>
    </row>
    <row r="16" ht="18" customHeight="1" spans="1:11">
      <c r="A16" s="23">
        <v>11</v>
      </c>
      <c r="B16" s="23" t="s">
        <v>103</v>
      </c>
      <c r="C16" s="25" t="s">
        <v>104</v>
      </c>
      <c r="D16" s="24"/>
      <c r="E16" s="24"/>
      <c r="F16" s="24"/>
      <c r="G16" s="24"/>
      <c r="H16" s="24"/>
      <c r="I16" s="24" t="s">
        <v>89</v>
      </c>
      <c r="J16" s="24">
        <v>20</v>
      </c>
      <c r="K16" s="20">
        <v>20</v>
      </c>
    </row>
    <row r="17" ht="18" customHeight="1" spans="1:11">
      <c r="A17" s="23">
        <v>12</v>
      </c>
      <c r="B17" s="23"/>
      <c r="C17" s="25" t="s">
        <v>105</v>
      </c>
      <c r="D17" s="24" t="s">
        <v>89</v>
      </c>
      <c r="E17" s="24"/>
      <c r="F17" s="24"/>
      <c r="G17" s="24"/>
      <c r="H17" s="24"/>
      <c r="I17" s="26"/>
      <c r="J17" s="24">
        <v>10</v>
      </c>
      <c r="K17" s="20">
        <v>10</v>
      </c>
    </row>
    <row r="18" ht="18" customHeight="1" spans="1:11">
      <c r="A18" s="23">
        <v>13</v>
      </c>
      <c r="B18" s="23" t="s">
        <v>106</v>
      </c>
      <c r="C18" s="25" t="s">
        <v>107</v>
      </c>
      <c r="E18" s="24"/>
      <c r="F18" s="26"/>
      <c r="G18" s="24" t="s">
        <v>89</v>
      </c>
      <c r="H18" s="24"/>
      <c r="I18" s="24"/>
      <c r="J18" s="24">
        <v>20</v>
      </c>
      <c r="K18" s="9">
        <v>30</v>
      </c>
    </row>
    <row r="19" ht="18" customHeight="1" spans="1:11">
      <c r="A19" s="23">
        <v>15</v>
      </c>
      <c r="B19" s="23"/>
      <c r="C19" s="25" t="s">
        <v>108</v>
      </c>
      <c r="D19" s="24" t="s">
        <v>89</v>
      </c>
      <c r="E19" s="24"/>
      <c r="F19" s="24"/>
      <c r="G19" s="24"/>
      <c r="H19" s="26"/>
      <c r="I19" s="26"/>
      <c r="J19" s="24">
        <v>10</v>
      </c>
      <c r="K19" s="9"/>
    </row>
    <row r="20" ht="18" customHeight="1" spans="1:11">
      <c r="A20" s="23">
        <v>16</v>
      </c>
      <c r="B20" s="23"/>
      <c r="C20" s="25" t="s">
        <v>109</v>
      </c>
      <c r="D20" s="24" t="s">
        <v>89</v>
      </c>
      <c r="E20" s="24"/>
      <c r="F20" s="24"/>
      <c r="G20" s="24"/>
      <c r="H20" s="24"/>
      <c r="I20" s="24"/>
      <c r="J20" s="24">
        <v>20</v>
      </c>
      <c r="K20" s="20">
        <v>20</v>
      </c>
    </row>
    <row r="21" ht="15.75" customHeight="1" spans="1:10">
      <c r="A21" s="27" t="s">
        <v>110</v>
      </c>
      <c r="B21" s="28"/>
      <c r="C21" s="28"/>
      <c r="D21" s="28"/>
      <c r="E21" s="28"/>
      <c r="F21" s="28"/>
      <c r="G21" s="28"/>
      <c r="H21" s="28"/>
      <c r="I21" s="31"/>
      <c r="J21" s="24">
        <f>SUM(J6:J20)</f>
        <v>200</v>
      </c>
    </row>
  </sheetData>
  <mergeCells count="16">
    <mergeCell ref="A1:B1"/>
    <mergeCell ref="A2:J2"/>
    <mergeCell ref="I3:J3"/>
    <mergeCell ref="D4:I4"/>
    <mergeCell ref="A21:I21"/>
    <mergeCell ref="A4:A5"/>
    <mergeCell ref="B4:B5"/>
    <mergeCell ref="B6:B8"/>
    <mergeCell ref="B11:B12"/>
    <mergeCell ref="B13:B15"/>
    <mergeCell ref="B16:B17"/>
    <mergeCell ref="B18:B20"/>
    <mergeCell ref="C4:C5"/>
    <mergeCell ref="J4:J5"/>
    <mergeCell ref="K6:K7"/>
    <mergeCell ref="K18:K19"/>
  </mergeCells>
  <pageMargins left="0.699305555555556" right="0.699305555555556" top="0.51875" bottom="0.579166666666667" header="0.3" footer="0.3"/>
  <pageSetup paperSize="9" orientation="landscape" horizontalDpi="200" verticalDpi="3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6"/>
  <sheetViews>
    <sheetView workbookViewId="0">
      <selection activeCell="A2" sqref="A2:C2"/>
    </sheetView>
  </sheetViews>
  <sheetFormatPr defaultColWidth="9" defaultRowHeight="14.25" outlineLevelCol="2"/>
  <cols>
    <col min="1" max="1" width="9" style="8"/>
    <col min="2" max="2" width="48" style="8" customWidth="1"/>
    <col min="3" max="3" width="33" style="9" customWidth="1"/>
    <col min="4" max="16382" width="9" style="8"/>
  </cols>
  <sheetData>
    <row r="1" spans="1:1">
      <c r="A1" s="8" t="s">
        <v>111</v>
      </c>
    </row>
    <row r="2" s="7" customFormat="1" ht="43.5" customHeight="1" spans="1:3">
      <c r="A2" s="10" t="s">
        <v>112</v>
      </c>
      <c r="B2" s="10"/>
      <c r="C2" s="10"/>
    </row>
    <row r="3" s="7" customFormat="1" ht="19" customHeight="1" spans="1:3">
      <c r="A3" s="10"/>
      <c r="B3" s="10"/>
      <c r="C3" s="11" t="s">
        <v>66</v>
      </c>
    </row>
    <row r="4" ht="22.5" customHeight="1" spans="1:3">
      <c r="A4" s="12" t="s">
        <v>77</v>
      </c>
      <c r="B4" s="12" t="s">
        <v>113</v>
      </c>
      <c r="C4" s="12" t="s">
        <v>114</v>
      </c>
    </row>
    <row r="5" ht="41.25" customHeight="1" spans="1:3">
      <c r="A5" s="13"/>
      <c r="B5" s="13"/>
      <c r="C5" s="13"/>
    </row>
    <row r="6" ht="20.1" customHeight="1" spans="1:3">
      <c r="A6" s="14" t="s">
        <v>20</v>
      </c>
      <c r="B6" s="15" t="s">
        <v>115</v>
      </c>
      <c r="C6" s="15">
        <v>20</v>
      </c>
    </row>
    <row r="7" ht="20.1" customHeight="1" spans="1:3">
      <c r="A7" s="14" t="s">
        <v>28</v>
      </c>
      <c r="B7" s="15" t="s">
        <v>116</v>
      </c>
      <c r="C7" s="15">
        <v>20</v>
      </c>
    </row>
    <row r="8" ht="20.1" customHeight="1" spans="1:3">
      <c r="A8" s="15" t="s">
        <v>117</v>
      </c>
      <c r="B8" s="15" t="s">
        <v>118</v>
      </c>
      <c r="C8" s="15">
        <v>20</v>
      </c>
    </row>
    <row r="9" ht="20.1" customHeight="1" spans="1:3">
      <c r="A9" s="14" t="s">
        <v>46</v>
      </c>
      <c r="B9" s="15" t="s">
        <v>119</v>
      </c>
      <c r="C9" s="15">
        <v>20</v>
      </c>
    </row>
    <row r="10" ht="20.1" customHeight="1" spans="1:3">
      <c r="A10" s="14" t="s">
        <v>50</v>
      </c>
      <c r="B10" s="15" t="s">
        <v>120</v>
      </c>
      <c r="C10" s="15">
        <v>20</v>
      </c>
    </row>
    <row r="11" ht="20.1" customHeight="1" spans="1:3">
      <c r="A11" s="13"/>
      <c r="B11" s="15" t="s">
        <v>121</v>
      </c>
      <c r="C11" s="15">
        <v>20</v>
      </c>
    </row>
    <row r="12" ht="20.1" customHeight="1" spans="1:3">
      <c r="A12" s="15" t="s">
        <v>48</v>
      </c>
      <c r="B12" s="15" t="s">
        <v>122</v>
      </c>
      <c r="C12" s="15">
        <v>20</v>
      </c>
    </row>
    <row r="13" ht="20.1" customHeight="1" spans="1:3">
      <c r="A13" s="15" t="s">
        <v>55</v>
      </c>
      <c r="B13" s="15" t="s">
        <v>123</v>
      </c>
      <c r="C13" s="15">
        <v>20</v>
      </c>
    </row>
    <row r="14" ht="20.1" customHeight="1" spans="1:3">
      <c r="A14" s="15"/>
      <c r="B14" s="15" t="s">
        <v>124</v>
      </c>
      <c r="C14" s="15">
        <v>20</v>
      </c>
    </row>
    <row r="15" ht="20.1" customHeight="1" spans="1:3">
      <c r="A15" s="15" t="s">
        <v>125</v>
      </c>
      <c r="B15" s="16" t="s">
        <v>126</v>
      </c>
      <c r="C15" s="15">
        <v>20</v>
      </c>
    </row>
    <row r="16" ht="20.1" customHeight="1" spans="1:3">
      <c r="A16" s="17" t="s">
        <v>127</v>
      </c>
      <c r="B16" s="18"/>
      <c r="C16" s="19">
        <f>SUM(C6:C15)</f>
        <v>200</v>
      </c>
    </row>
  </sheetData>
  <autoFilter ref="A4:C16"/>
  <mergeCells count="7">
    <mergeCell ref="A2:C2"/>
    <mergeCell ref="A16:B16"/>
    <mergeCell ref="A4:A5"/>
    <mergeCell ref="A10:A11"/>
    <mergeCell ref="A13:A14"/>
    <mergeCell ref="B4:B5"/>
    <mergeCell ref="C4:C5"/>
  </mergeCells>
  <printOptions horizontalCentered="1" vertic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2"/>
  <sheetViews>
    <sheetView workbookViewId="0">
      <selection activeCell="C8" sqref="C8"/>
    </sheetView>
  </sheetViews>
  <sheetFormatPr defaultColWidth="9" defaultRowHeight="14.25"/>
  <cols>
    <col min="2" max="2" width="11.125" customWidth="1"/>
    <col min="5" max="5" width="11.5" customWidth="1"/>
  </cols>
  <sheetData>
    <row r="1" spans="1:1">
      <c r="A1" t="s">
        <v>128</v>
      </c>
    </row>
    <row r="2" ht="24" spans="1:11">
      <c r="A2" s="4" t="s">
        <v>129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4" ht="13" customHeight="1" spans="1:11">
      <c r="A4" s="5" t="s">
        <v>130</v>
      </c>
      <c r="B4" s="2" t="s">
        <v>131</v>
      </c>
      <c r="C4" s="2" t="s">
        <v>132</v>
      </c>
      <c r="D4" s="2" t="s">
        <v>133</v>
      </c>
      <c r="E4" s="2" t="s">
        <v>134</v>
      </c>
      <c r="F4" s="2" t="s">
        <v>135</v>
      </c>
      <c r="G4" s="2" t="s">
        <v>136</v>
      </c>
      <c r="H4" s="2" t="s">
        <v>137</v>
      </c>
      <c r="I4" s="2"/>
      <c r="J4" s="2"/>
      <c r="K4" s="2"/>
    </row>
    <row r="5" spans="1:11">
      <c r="A5" s="5"/>
      <c r="B5" s="2"/>
      <c r="C5" s="2"/>
      <c r="D5" s="2"/>
      <c r="E5" s="2"/>
      <c r="F5" s="2"/>
      <c r="G5" s="2"/>
      <c r="H5" s="2" t="s">
        <v>8</v>
      </c>
      <c r="I5" s="2" t="s">
        <v>138</v>
      </c>
      <c r="J5" s="2" t="s">
        <v>139</v>
      </c>
      <c r="K5" s="2" t="s">
        <v>140</v>
      </c>
    </row>
    <row r="6" ht="28" customHeight="1" spans="1:11">
      <c r="A6" s="6" t="s">
        <v>8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28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8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8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8" customHeight="1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ht="28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8" customHeight="1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</sheetData>
  <mergeCells count="9">
    <mergeCell ref="A2:K2"/>
    <mergeCell ref="H4:K4"/>
    <mergeCell ref="A4:A5"/>
    <mergeCell ref="B4:B5"/>
    <mergeCell ref="C4:C5"/>
    <mergeCell ref="D4:D5"/>
    <mergeCell ref="E4:E5"/>
    <mergeCell ref="F4:F5"/>
    <mergeCell ref="G4:G5"/>
  </mergeCells>
  <printOptions horizontalCentered="1" vertic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"/>
  <sheetViews>
    <sheetView workbookViewId="0">
      <selection activeCell="G26" sqref="G26"/>
    </sheetView>
  </sheetViews>
  <sheetFormatPr defaultColWidth="9" defaultRowHeight="14.25"/>
  <cols>
    <col min="3" max="5" width="5.75" customWidth="1"/>
    <col min="6" max="6" width="16.125" customWidth="1"/>
    <col min="13" max="13" width="8.375" customWidth="1"/>
  </cols>
  <sheetData>
    <row r="1" spans="1:1">
      <c r="A1" t="s">
        <v>141</v>
      </c>
    </row>
    <row r="2" ht="21" spans="1:13">
      <c r="A2" s="1" t="s">
        <v>142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2" t="s">
        <v>76</v>
      </c>
      <c r="B3" s="2" t="s">
        <v>135</v>
      </c>
      <c r="C3" s="2" t="s">
        <v>143</v>
      </c>
      <c r="D3" s="2"/>
      <c r="E3" s="2"/>
      <c r="F3" s="2" t="s">
        <v>144</v>
      </c>
      <c r="G3" s="2" t="s">
        <v>145</v>
      </c>
      <c r="H3" s="2" t="s">
        <v>146</v>
      </c>
      <c r="I3" s="2" t="s">
        <v>147</v>
      </c>
      <c r="J3" s="2"/>
      <c r="K3" s="2"/>
      <c r="L3" s="2"/>
      <c r="M3" s="2" t="s">
        <v>148</v>
      </c>
    </row>
    <row r="4" ht="24" spans="1:13">
      <c r="A4" s="2"/>
      <c r="B4" s="2"/>
      <c r="C4" s="2" t="s">
        <v>8</v>
      </c>
      <c r="D4" s="2" t="s">
        <v>138</v>
      </c>
      <c r="E4" s="2" t="s">
        <v>140</v>
      </c>
      <c r="F4" s="2"/>
      <c r="G4" s="2"/>
      <c r="H4" s="2"/>
      <c r="I4" s="2" t="s">
        <v>149</v>
      </c>
      <c r="J4" s="2" t="s">
        <v>150</v>
      </c>
      <c r="K4" s="2" t="s">
        <v>151</v>
      </c>
      <c r="L4" s="2" t="s">
        <v>152</v>
      </c>
      <c r="M4" s="2"/>
    </row>
    <row r="5" spans="1:1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9">
    <mergeCell ref="A2:M2"/>
    <mergeCell ref="C3:E3"/>
    <mergeCell ref="I3:L3"/>
    <mergeCell ref="A3:A4"/>
    <mergeCell ref="B3:B4"/>
    <mergeCell ref="F3:F4"/>
    <mergeCell ref="G3:G4"/>
    <mergeCell ref="H3:H4"/>
    <mergeCell ref="M3:M4"/>
  </mergeCells>
  <printOptions horizontalCentered="1" vertic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18年民族补助资金计算表 (3)</vt:lpstr>
      <vt:lpstr>2019计算下达</vt:lpstr>
      <vt:lpstr>省民委基地校</vt:lpstr>
      <vt:lpstr>省教育厅基地校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张廷春</dc:creator>
  <dcterms:created xsi:type="dcterms:W3CDTF">2018-12-20T07:51:00Z</dcterms:created>
  <dcterms:modified xsi:type="dcterms:W3CDTF">2019-01-10T10:33:11Z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