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40" windowHeight="12105" firstSheet="2" activeTab="3"/>
  </bookViews>
  <sheets>
    <sheet name="2018-2019投入情况表1" sheetId="1" r:id="rId1"/>
    <sheet name="项目资金执行情况表2" sheetId="2" state="hidden" r:id="rId2"/>
    <sheet name="130个辽河流域水污染治理项目资金筹措落实情况表" sheetId="3" r:id="rId3"/>
    <sheet name="2020年省级重点流域（辽河）水污染治理专项资金拟分配意见表" sheetId="4" r:id="rId4"/>
  </sheets>
  <definedNames>
    <definedName name="_xlnm._FilterDatabase" localSheetId="2" hidden="1">'130个辽河流域水污染治理项目资金筹措落实情况表'!$U:$U</definedName>
    <definedName name="_xlnm.Print_Titles" localSheetId="2">'130个辽河流域水污染治理项目资金筹措落实情况表'!$2:$5</definedName>
    <definedName name="_xlnm.Print_Titles" localSheetId="3">'2020年省级重点流域（辽河）水污染治理专项资金拟分配意见表'!$2:$4</definedName>
  </definedNames>
  <calcPr calcId="144525" concurrentCalc="0"/>
</workbook>
</file>

<file path=xl/sharedStrings.xml><?xml version="1.0" encoding="utf-8"?>
<sst xmlns="http://schemas.openxmlformats.org/spreadsheetml/2006/main" count="283">
  <si>
    <t>附件1：</t>
  </si>
  <si>
    <t>2018-2019年辽河流域水污染治理资金投入情况表</t>
  </si>
  <si>
    <t>单位：万元</t>
  </si>
  <si>
    <t>序号</t>
  </si>
  <si>
    <t>市县名称</t>
  </si>
  <si>
    <t>总投资</t>
  </si>
  <si>
    <t>省级负担</t>
  </si>
  <si>
    <t>省级已拨付</t>
  </si>
  <si>
    <t>备注</t>
  </si>
  <si>
    <t>小计</t>
  </si>
  <si>
    <t>2018年</t>
  </si>
  <si>
    <t>2019年</t>
  </si>
  <si>
    <t>合计</t>
  </si>
  <si>
    <t>四平市</t>
  </si>
  <si>
    <t>辽源市</t>
  </si>
  <si>
    <t>东辽县</t>
  </si>
  <si>
    <t>双辽市</t>
  </si>
  <si>
    <t>其中：东、西辽河缓冲带工程因投资额发生变化，2018年预拨资金形成超拨。</t>
  </si>
  <si>
    <t>梨树县</t>
  </si>
  <si>
    <t>公主岭市</t>
  </si>
  <si>
    <t>伊通县</t>
  </si>
  <si>
    <t>全流域</t>
  </si>
  <si>
    <t>已确定不再实施</t>
  </si>
  <si>
    <t>附件2：</t>
  </si>
  <si>
    <t>辽河流域水污染防治项目资金执行情况表</t>
  </si>
  <si>
    <t xml:space="preserve">                                              （截至2020年2月底）                                              单位：亿元</t>
  </si>
  <si>
    <t>地区</t>
  </si>
  <si>
    <t>项目
总数</t>
  </si>
  <si>
    <t>在建
项目数</t>
  </si>
  <si>
    <t>已完工项目数</t>
  </si>
  <si>
    <t>已完成竣工财务决算审核项目数</t>
  </si>
  <si>
    <t>规划
投资(不含企业投资）</t>
  </si>
  <si>
    <t>目前实际
完成投资（不含企业投资）</t>
  </si>
  <si>
    <t>完成投资
占总规划百分比</t>
  </si>
  <si>
    <t>已完工项目规划投资</t>
  </si>
  <si>
    <t>已完工项目实际完成投资</t>
  </si>
  <si>
    <t>已完工项目省财政应下达金额</t>
  </si>
  <si>
    <t>已完工项目已拨付金额</t>
  </si>
  <si>
    <t>已拨金额占实际完成投资比</t>
  </si>
  <si>
    <t>政府投资部分</t>
  </si>
  <si>
    <t>PPP部分</t>
  </si>
  <si>
    <t>四平</t>
  </si>
  <si>
    <t>未开工项目1个</t>
  </si>
  <si>
    <t>辽源</t>
  </si>
  <si>
    <t>梨树</t>
  </si>
  <si>
    <t>公主岭</t>
  </si>
  <si>
    <t>5个企业投资项目未启动</t>
  </si>
  <si>
    <t>东辽</t>
  </si>
  <si>
    <t>伊通</t>
  </si>
  <si>
    <t>双辽</t>
  </si>
  <si>
    <t>附表1：</t>
  </si>
  <si>
    <t>130个辽河流域水污染治理项目资金筹措落实情况表</t>
  </si>
  <si>
    <t>项目序号</t>
  </si>
  <si>
    <t>项目名称</t>
  </si>
  <si>
    <t>建设模式</t>
  </si>
  <si>
    <t>项目总投资</t>
  </si>
  <si>
    <t>应支持资金</t>
  </si>
  <si>
    <t>已支持资金</t>
  </si>
  <si>
    <t>2018-2019已支持资金</t>
  </si>
  <si>
    <t>2020已支持资金</t>
  </si>
  <si>
    <t>资金缺口</t>
  </si>
  <si>
    <t>审批文件</t>
  </si>
  <si>
    <t>已支持资金占比</t>
  </si>
  <si>
    <t>拟支持资金</t>
  </si>
  <si>
    <t>拟支持资金总额</t>
  </si>
  <si>
    <t>已达到资金支持占比</t>
  </si>
  <si>
    <t>修前</t>
  </si>
  <si>
    <t>修后</t>
  </si>
  <si>
    <t>修编前</t>
  </si>
  <si>
    <t>修编后</t>
  </si>
  <si>
    <t>四平市（20个）</t>
  </si>
  <si>
    <t>市污水处理厂（二期）</t>
  </si>
  <si>
    <t>政府投资</t>
  </si>
  <si>
    <t>可研批复</t>
  </si>
  <si>
    <t>市污水处理厂一二期技改工程</t>
  </si>
  <si>
    <t>石岭子污水处理厂及配套管网工程</t>
  </si>
  <si>
    <t>规划</t>
  </si>
  <si>
    <t>山门镇污水处理厂及配套管网工程</t>
  </si>
  <si>
    <t>吉林师范大学分院污水处理站</t>
  </si>
  <si>
    <t>市城区排水管网建设</t>
  </si>
  <si>
    <t>市南北黑臭水体集污管线建设工程</t>
  </si>
  <si>
    <t>总投资调减</t>
  </si>
  <si>
    <t>南、北河截流干管改造</t>
  </si>
  <si>
    <t>PPP</t>
  </si>
  <si>
    <t>市城区垃圾处理</t>
  </si>
  <si>
    <t>辽河流域平西乡区域农村生活垃圾系统处理</t>
  </si>
  <si>
    <t>石岭镇山门镇、城东乡农村生活垃圾综合整治</t>
  </si>
  <si>
    <t>项目建议书批复</t>
  </si>
  <si>
    <t>市区辽河流域生态修复</t>
  </si>
  <si>
    <t>总投资调整</t>
  </si>
  <si>
    <t>市铁西区畜禽粪污处理</t>
  </si>
  <si>
    <t>企业投资</t>
  </si>
  <si>
    <t>备案表</t>
  </si>
  <si>
    <t>市铁东区畜禽粪污处理</t>
  </si>
  <si>
    <t>市饮用水源地下三台水库水生态环境综合治理</t>
  </si>
  <si>
    <t>中央基建投资拨付248万</t>
  </si>
  <si>
    <t>市饮用水源地山门水库水生态环境综合治理</t>
  </si>
  <si>
    <t>中央基建投资拨付128万。</t>
  </si>
  <si>
    <t>一级保护区隔离防护</t>
  </si>
  <si>
    <t>市南北黑臭水体湿地</t>
  </si>
  <si>
    <t>初设批复</t>
  </si>
  <si>
    <t>市南北黑臭水体清淤</t>
  </si>
  <si>
    <t>条子河涵养林建设</t>
  </si>
  <si>
    <t>梨树县（24个）</t>
  </si>
  <si>
    <t>郭家店镇污水处理工程</t>
  </si>
  <si>
    <t xml:space="preserve">可研批复 </t>
  </si>
  <si>
    <t>十家堡镇至郭家店镇污水提升泵站及配套管网</t>
  </si>
  <si>
    <t>经济开发区污水管网</t>
  </si>
  <si>
    <t>郭家店工业集中区污水管网工程</t>
  </si>
  <si>
    <t>中水回用工程</t>
  </si>
  <si>
    <t>污水处理厂日处理30吨污泥建设</t>
  </si>
  <si>
    <t>小城子镇污水处理站</t>
  </si>
  <si>
    <t>万发镇污水处理站</t>
  </si>
  <si>
    <t>林海镇污水处理站</t>
  </si>
  <si>
    <t>榆树台镇污水处理站</t>
  </si>
  <si>
    <t>郭家店化工园区污水处理站建设项目</t>
  </si>
  <si>
    <t>吉林四平新型工业化经济开发区污水处理站建设工程</t>
  </si>
  <si>
    <t>招苏台河及东辽河乡镇污水处理一期工程</t>
  </si>
  <si>
    <t>农村垃圾收集转运建设（城子上二期）</t>
  </si>
  <si>
    <t>农村垃圾收集转运建设（四双大桥二期）</t>
  </si>
  <si>
    <t>梨树县农村垃圾收集转运建设一期</t>
  </si>
  <si>
    <t>郭家店镇孟家岭镇十家堡镇等乡镇生活垃圾收集处理一期</t>
  </si>
  <si>
    <t>招苏台河生态保护带</t>
  </si>
  <si>
    <t>土地面源污染防治项目</t>
  </si>
  <si>
    <t>东辽河生态保护带工程</t>
  </si>
  <si>
    <t>东辽河一级支流生态保护带工程</t>
  </si>
  <si>
    <t>畜禽粪污资源化利用整县推进</t>
  </si>
  <si>
    <t xml:space="preserve">企业投资 </t>
  </si>
  <si>
    <t>政府投资改为企业投资</t>
  </si>
  <si>
    <t>郭家店镇四台子河综合治理及湿地工程</t>
  </si>
  <si>
    <t>招苏台河河道治理及湿地（一期）</t>
  </si>
  <si>
    <t>招苏台河涵养林建设</t>
  </si>
  <si>
    <t>双辽市（8个）</t>
  </si>
  <si>
    <t>迎春街雨污分流改造</t>
  </si>
  <si>
    <t>双山镇、卧虎镇、王奔镇、茂林镇污水处理厂</t>
  </si>
  <si>
    <t>污水处理二期及再生水利用扩建</t>
  </si>
  <si>
    <t>辽西工业园区污水处理</t>
  </si>
  <si>
    <t>垃圾再生能源发电</t>
  </si>
  <si>
    <t>可研报告</t>
  </si>
  <si>
    <t>畜禽养殖粪污资源化利用整县推进</t>
  </si>
  <si>
    <t>东辽河缓冲带工程</t>
  </si>
  <si>
    <t>实施方案批复</t>
  </si>
  <si>
    <t>西辽河缓冲带工程（双辽段）</t>
  </si>
  <si>
    <t>双辽市西辽河段生态环境综合治理工程</t>
  </si>
  <si>
    <t>伊通县（8个）</t>
  </si>
  <si>
    <t>营城子镇污水处理厂</t>
  </si>
  <si>
    <t>污水处理厂及污水治理设施</t>
  </si>
  <si>
    <t>垃圾收集、转运</t>
  </si>
  <si>
    <t>畜禽粪污及尸体综合治理（营城子镇）</t>
  </si>
  <si>
    <t>停止实施</t>
  </si>
  <si>
    <t>有机肥区域粪污处理中心（小孤山镇）</t>
  </si>
  <si>
    <t>东辽河流域二龙湖水源地生态修复</t>
  </si>
  <si>
    <t>二龙山水库孤山河涵养林建设工程</t>
  </si>
  <si>
    <t>东辽河二龙山水库河道涵养林建设</t>
  </si>
  <si>
    <t>辽源市（14个）</t>
  </si>
  <si>
    <t>10万吨污水处理厂扩改</t>
  </si>
  <si>
    <t>核准批复</t>
  </si>
  <si>
    <t>城区污水管网及雨污分流</t>
  </si>
  <si>
    <t>城区黑臭水体综合整治</t>
  </si>
  <si>
    <t>备案批复</t>
  </si>
  <si>
    <t>新建污水处理项目</t>
  </si>
  <si>
    <t>中央基建投资拨付6220万元。</t>
  </si>
  <si>
    <t>东北袜业园工业污水处理厂提标改造扩能</t>
  </si>
  <si>
    <t>寿山生活垃圾处置</t>
  </si>
  <si>
    <t>龙山生活垃圾无害化处理</t>
  </si>
  <si>
    <t>东辽河流域畜禽养殖粪污处理</t>
  </si>
  <si>
    <t>仙人河入城湿地</t>
  </si>
  <si>
    <t>东辽河辽源市区段拦河闸前蓄水曝气</t>
  </si>
  <si>
    <t>大梨树河（连心桥-建新拦河闸）底泥清淤</t>
  </si>
  <si>
    <t>西安区东辽河流域河岸生态修复</t>
  </si>
  <si>
    <t>龙山区辽河流域河岸生态修复</t>
  </si>
  <si>
    <t>辽河流域涵养林建设</t>
  </si>
  <si>
    <t>东辽县（29个）</t>
  </si>
  <si>
    <t>金州乡污水处理厂建设</t>
  </si>
  <si>
    <t>经济开发区污水处理及管线</t>
  </si>
  <si>
    <t>平岗镇污水处理厂建设</t>
  </si>
  <si>
    <t>渭津镇污水处理厂建设</t>
  </si>
  <si>
    <t>安恕镇污水处理厂建设</t>
  </si>
  <si>
    <t>泉太镇生活污水厂建设</t>
  </si>
  <si>
    <t>建安镇生活污水厂建设</t>
  </si>
  <si>
    <t>县区污水管网改造建设</t>
  </si>
  <si>
    <t>县区农村生活垃圾城乡环卫一体化处置</t>
  </si>
  <si>
    <t>中央基建投资拨付520万元</t>
  </si>
  <si>
    <t>安石镇和金州乡农村生活垃圾处置</t>
  </si>
  <si>
    <t>渭津河生活垃圾处置</t>
  </si>
  <si>
    <t>安恕镇生活垃圾收集与处理</t>
  </si>
  <si>
    <t>县区城乡结合部沿河旱厕垃圾处置</t>
  </si>
  <si>
    <t>畜禽养殖污染治理及资源化利用</t>
  </si>
  <si>
    <t>东辽河重点区域水质改善工程</t>
  </si>
  <si>
    <t>小梨树河入干型湿地</t>
  </si>
  <si>
    <t>大梨树河入干型湿地</t>
  </si>
  <si>
    <t>辽河源镇临河重点村屯改造</t>
  </si>
  <si>
    <t>县区支流底泥清淤工程</t>
  </si>
  <si>
    <t>聚龙潭水库水源地污染防治</t>
  </si>
  <si>
    <t>杨木水库饮用水水源地保护工程（标准化建设）</t>
  </si>
  <si>
    <t>杨木水库饮用水水源地保护工程（垃圾治理）</t>
  </si>
  <si>
    <t>小梨树河生态缓冲带工程</t>
  </si>
  <si>
    <t>大梨树河生态缓冲带</t>
  </si>
  <si>
    <t>渭津河生态缓冲带工程</t>
  </si>
  <si>
    <t>灯杆河生态缓冲带工程</t>
  </si>
  <si>
    <t>东辽河干流植被缓冲带</t>
  </si>
  <si>
    <t>东辽河源头区农业面源污染治理</t>
  </si>
  <si>
    <t>二龙山水库孤山河涵养林建设</t>
  </si>
  <si>
    <t>东辽河杨木水库水源地河道涵养林</t>
  </si>
  <si>
    <t>公主岭市（17个）</t>
  </si>
  <si>
    <t>岭东工业园区污水管网</t>
  </si>
  <si>
    <t>公主岭市雨污分流管网改造工程</t>
  </si>
  <si>
    <t>怀德镇污水处理设施</t>
  </si>
  <si>
    <t>杨大城子镇污水处理设施建设</t>
  </si>
  <si>
    <t>秦家屯镇污水处理设施</t>
  </si>
  <si>
    <t>黑林子镇污水处理设施</t>
  </si>
  <si>
    <t>陶家屯镇污水处理设施</t>
  </si>
  <si>
    <t>污水处理厂扩能</t>
  </si>
  <si>
    <t>中央基建投资拨付1480万元</t>
  </si>
  <si>
    <t>岭东工业集中区污水处理厂</t>
  </si>
  <si>
    <t>八屋镇大型沼气</t>
  </si>
  <si>
    <t>备案通知</t>
  </si>
  <si>
    <t>怀德镇有机废弃物综合利用生产生物天然气</t>
  </si>
  <si>
    <t>大榆树镇有机废弃物综合利用生产生物天然气</t>
  </si>
  <si>
    <t>有机肥项目</t>
  </si>
  <si>
    <t>小辽河清淤工程</t>
  </si>
  <si>
    <t>怀德镇人工湿地</t>
  </si>
  <si>
    <t>东辽河一级支流河口湿地</t>
  </si>
  <si>
    <t>东辽河湿地网构建</t>
  </si>
  <si>
    <t>卡伦河清淤工程</t>
  </si>
  <si>
    <t>六零河清淤工程</t>
  </si>
  <si>
    <t>公主岭河清淤工程</t>
  </si>
  <si>
    <t>兴隆河清淤工程</t>
  </si>
  <si>
    <t>东辽河干流缓冲带</t>
  </si>
  <si>
    <t>东辽河支流缓冲带</t>
  </si>
  <si>
    <t>东辽河卡伦河涵养林</t>
  </si>
  <si>
    <t>小辽河涵养林建设</t>
  </si>
  <si>
    <t>农业节水灌溉项目</t>
  </si>
  <si>
    <t>生态监测平台</t>
  </si>
  <si>
    <t>2020年省级重点流域（辽河）水污染治理专项资金预算表</t>
  </si>
  <si>
    <t>分配金额</t>
  </si>
  <si>
    <t>四平市小计</t>
  </si>
  <si>
    <t>四平市城区排水管网建设</t>
  </si>
  <si>
    <t>四平市辽河流域平西乡区域农村生活垃圾系统处理</t>
  </si>
  <si>
    <t>梨树县小计</t>
  </si>
  <si>
    <t>梨树县郭家店工业集中区污水管网工程</t>
  </si>
  <si>
    <t>梨树县中水回用工程</t>
  </si>
  <si>
    <t>梨树县招苏台河生态保护带</t>
  </si>
  <si>
    <t>梨树县东辽河生态保护带工程</t>
  </si>
  <si>
    <t>梨树县东辽河一级支流生态保护带工程</t>
  </si>
  <si>
    <t>梨树县郭家店镇四台子河综合治理及湿地工程</t>
  </si>
  <si>
    <t>伊通县小计</t>
  </si>
  <si>
    <t>伊通县垃圾收集、转运</t>
  </si>
  <si>
    <t>伊通县东辽河流域二龙湖水源地生态修复</t>
  </si>
  <si>
    <t>伊通县二龙山水库孤山河涵养林建设工程</t>
  </si>
  <si>
    <t>伊通县东辽河二龙山水库河道涵养林建设</t>
  </si>
  <si>
    <t>双辽市小计</t>
  </si>
  <si>
    <t>双辽市东辽河缓冲带工程</t>
  </si>
  <si>
    <t>辽源市小计</t>
  </si>
  <si>
    <t>辽源市城区污水管网及雨污分流</t>
  </si>
  <si>
    <t>辽源市东辽河辽源市区段拦河闸前蓄水曝气</t>
  </si>
  <si>
    <t>辽源市城区黑臭水体综合整治</t>
  </si>
  <si>
    <t>辽源市寿山生活垃圾处置</t>
  </si>
  <si>
    <t>辽源市龙山区辽河流域河岸生态修复</t>
  </si>
  <si>
    <t>东辽县小计</t>
  </si>
  <si>
    <t>东辽县经济开发区污水处理及管线</t>
  </si>
  <si>
    <t>东辽县金州乡污水处理厂建设</t>
  </si>
  <si>
    <t>东辽县平岗镇污水处理厂建设</t>
  </si>
  <si>
    <t>东辽县渭津镇污水处理厂建设</t>
  </si>
  <si>
    <t>东辽县泉太镇生活污水厂建设</t>
  </si>
  <si>
    <t>东辽县建安镇生活污水厂建设</t>
  </si>
  <si>
    <t>东辽县渭津河生活垃圾处置</t>
  </si>
  <si>
    <t>东辽县安恕镇生活垃圾收集与处理</t>
  </si>
  <si>
    <t>东辽县大梨树河生态缓冲带</t>
  </si>
  <si>
    <t>东辽县渭津河生态缓冲带工程</t>
  </si>
  <si>
    <t>东辽县灯杆河生态缓冲带工程</t>
  </si>
  <si>
    <t>东辽县东辽河源头区农业面源污染治理</t>
  </si>
  <si>
    <t>东辽县小梨树河生态缓冲带工程</t>
  </si>
  <si>
    <t>东辽县东辽河重点区域水质改善工程</t>
  </si>
  <si>
    <t>东辽县二龙山水库孤山河涵养林建设</t>
  </si>
  <si>
    <t>东辽县东辽河二龙山水库河道涵养林建设</t>
  </si>
  <si>
    <t>东辽县东辽河杨木水库水源地河道涵养林</t>
  </si>
  <si>
    <t>东辽县县区支流底泥清淤工程</t>
  </si>
  <si>
    <t>公主岭市小计</t>
  </si>
  <si>
    <t>公主岭市杨大城子镇污水处理设施建设</t>
  </si>
  <si>
    <t>公主岭市陶家屯镇污水处理设施</t>
  </si>
  <si>
    <t>公主岭市东辽河卡伦河涵养林</t>
  </si>
  <si>
    <t>公主岭市小辽河涵养林建设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</si>
</sst>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_ "/>
    <numFmt numFmtId="178" formatCode="0.00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黑体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9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16"/>
      <color theme="1"/>
      <name val="方正小标宋简体"/>
      <charset val="134"/>
    </font>
    <font>
      <b/>
      <sz val="16"/>
      <color theme="1"/>
      <name val="黑体"/>
      <charset val="134"/>
    </font>
    <font>
      <sz val="10.5"/>
      <name val="仿宋_GB2312"/>
      <charset val="134"/>
    </font>
    <font>
      <sz val="10"/>
      <color rgb="FFFF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仿宋_GB2312"/>
      <charset val="134"/>
    </font>
    <font>
      <sz val="8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35" fillId="14" borderId="7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178" fontId="0" fillId="0" borderId="0" xfId="0" applyNumberFormat="1" applyFill="1" applyAlignment="1">
      <alignment vertical="center" wrapText="1"/>
    </xf>
    <xf numFmtId="177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78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left" vertical="center" wrapText="1"/>
    </xf>
    <xf numFmtId="0" fontId="10" fillId="0" borderId="1" xfId="59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0" fontId="9" fillId="0" borderId="1" xfId="51" applyFont="1" applyFill="1" applyBorder="1" applyAlignment="1">
      <alignment horizontal="left" vertical="center" wrapText="1"/>
    </xf>
    <xf numFmtId="0" fontId="9" fillId="0" borderId="1" xfId="57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178" fontId="3" fillId="0" borderId="0" xfId="0" applyNumberFormat="1" applyFont="1" applyAlignment="1">
      <alignment vertical="center" wrapText="1"/>
    </xf>
    <xf numFmtId="178" fontId="3" fillId="4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8" fontId="13" fillId="0" borderId="0" xfId="0" applyNumberFormat="1" applyFont="1" applyAlignment="1">
      <alignment horizontal="center" vertical="center" wrapText="1"/>
    </xf>
    <xf numFmtId="178" fontId="10" fillId="0" borderId="1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9" fillId="0" borderId="1" xfId="5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>
      <alignment vertical="center"/>
    </xf>
    <xf numFmtId="177" fontId="13" fillId="0" borderId="0" xfId="0" applyNumberFormat="1" applyFont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177" fontId="16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0" fontId="8" fillId="0" borderId="1" xfId="0" applyNumberFormat="1" applyFont="1" applyFill="1" applyBorder="1">
      <alignment vertical="center"/>
    </xf>
    <xf numFmtId="0" fontId="17" fillId="0" borderId="1" xfId="0" applyFont="1" applyFill="1" applyBorder="1" applyAlignment="1">
      <alignment horizontal="left" vertical="top"/>
    </xf>
    <xf numFmtId="0" fontId="17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76" fontId="18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8" fontId="0" fillId="0" borderId="0" xfId="0" applyNumberForma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4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/>
      <protection locked="0"/>
    </xf>
    <xf numFmtId="178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workbookViewId="0">
      <selection activeCell="C25" sqref="C25"/>
    </sheetView>
  </sheetViews>
  <sheetFormatPr defaultColWidth="9" defaultRowHeight="13.5" outlineLevelCol="7"/>
  <cols>
    <col min="1" max="1" width="7.5" style="106" customWidth="1"/>
    <col min="2" max="2" width="12.375" style="106" customWidth="1"/>
    <col min="3" max="4" width="15.625" style="106" customWidth="1"/>
    <col min="5" max="5" width="14.75" style="106" customWidth="1"/>
    <col min="6" max="6" width="16.25" style="106" customWidth="1"/>
    <col min="7" max="7" width="14.125" style="106" customWidth="1"/>
    <col min="8" max="8" width="25.875" style="106" customWidth="1"/>
    <col min="9" max="16384" width="9" style="106"/>
  </cols>
  <sheetData>
    <row r="1" spans="1:1">
      <c r="A1" s="106" t="s">
        <v>0</v>
      </c>
    </row>
    <row r="2" ht="24" customHeight="1" spans="1:8">
      <c r="A2" s="107" t="s">
        <v>1</v>
      </c>
      <c r="B2" s="107"/>
      <c r="C2" s="107"/>
      <c r="D2" s="107"/>
      <c r="E2" s="107"/>
      <c r="F2" s="107"/>
      <c r="G2" s="107"/>
      <c r="H2" s="107"/>
    </row>
    <row r="3" ht="15" customHeight="1" spans="8:8">
      <c r="H3" s="108" t="s">
        <v>2</v>
      </c>
    </row>
    <row r="4" s="106" customFormat="1" ht="27" customHeight="1" spans="1:8">
      <c r="A4" s="109" t="s">
        <v>3</v>
      </c>
      <c r="B4" s="110" t="s">
        <v>4</v>
      </c>
      <c r="C4" s="109" t="s">
        <v>5</v>
      </c>
      <c r="D4" s="109" t="s">
        <v>6</v>
      </c>
      <c r="E4" s="111" t="s">
        <v>7</v>
      </c>
      <c r="F4" s="111"/>
      <c r="G4" s="111"/>
      <c r="H4" s="109" t="s">
        <v>8</v>
      </c>
    </row>
    <row r="5" s="106" customFormat="1" ht="21" customHeight="1" spans="1:8">
      <c r="A5" s="112"/>
      <c r="B5" s="113"/>
      <c r="C5" s="112"/>
      <c r="D5" s="114"/>
      <c r="E5" s="111" t="s">
        <v>9</v>
      </c>
      <c r="F5" s="115" t="s">
        <v>10</v>
      </c>
      <c r="G5" s="111" t="s">
        <v>11</v>
      </c>
      <c r="H5" s="112"/>
    </row>
    <row r="6" ht="35" customHeight="1" spans="1:8">
      <c r="A6" s="116"/>
      <c r="B6" s="117" t="s">
        <v>12</v>
      </c>
      <c r="C6" s="118">
        <f>SUM(C7:C14)</f>
        <v>1154636.78</v>
      </c>
      <c r="D6" s="118">
        <f>SUM(D7:D14)</f>
        <v>412734.598</v>
      </c>
      <c r="E6" s="119">
        <f t="shared" ref="E6:E13" si="0">F6+G6</f>
        <v>341767.065</v>
      </c>
      <c r="F6" s="120">
        <f>SUM(F7:F13)</f>
        <v>131048.205</v>
      </c>
      <c r="G6" s="119">
        <f>SUM(G7:G13)</f>
        <v>210718.86</v>
      </c>
      <c r="H6" s="115"/>
    </row>
    <row r="7" ht="35" customHeight="1" spans="1:8">
      <c r="A7" s="116">
        <v>1</v>
      </c>
      <c r="B7" s="116" t="s">
        <v>13</v>
      </c>
      <c r="C7" s="120">
        <v>221701</v>
      </c>
      <c r="D7" s="120">
        <v>82078.985</v>
      </c>
      <c r="E7" s="119">
        <f t="shared" si="0"/>
        <v>80711.83</v>
      </c>
      <c r="F7" s="120">
        <v>26501.83</v>
      </c>
      <c r="G7" s="120">
        <v>54210</v>
      </c>
      <c r="H7" s="121"/>
    </row>
    <row r="8" ht="43" customHeight="1" spans="1:8">
      <c r="A8" s="116">
        <v>2</v>
      </c>
      <c r="B8" s="116" t="s">
        <v>14</v>
      </c>
      <c r="C8" s="120">
        <v>274361.44</v>
      </c>
      <c r="D8" s="120">
        <v>120577.117</v>
      </c>
      <c r="E8" s="119">
        <f t="shared" si="0"/>
        <v>111342.54</v>
      </c>
      <c r="F8" s="120">
        <v>38733.54</v>
      </c>
      <c r="G8" s="120">
        <v>72609</v>
      </c>
      <c r="H8" s="122"/>
    </row>
    <row r="9" ht="35" customHeight="1" spans="1:8">
      <c r="A9" s="116">
        <v>3</v>
      </c>
      <c r="B9" s="116" t="s">
        <v>15</v>
      </c>
      <c r="C9" s="120">
        <v>175413.14</v>
      </c>
      <c r="D9" s="120">
        <v>75206.57</v>
      </c>
      <c r="E9" s="119">
        <f t="shared" si="0"/>
        <v>41372</v>
      </c>
      <c r="F9" s="120">
        <v>15134</v>
      </c>
      <c r="G9" s="120">
        <v>26238</v>
      </c>
      <c r="H9" s="121"/>
    </row>
    <row r="10" ht="51" customHeight="1" spans="1:8">
      <c r="A10" s="116">
        <v>4</v>
      </c>
      <c r="B10" s="116" t="s">
        <v>16</v>
      </c>
      <c r="C10" s="120">
        <v>79823.1</v>
      </c>
      <c r="D10" s="120">
        <v>16160.05</v>
      </c>
      <c r="E10" s="119">
        <f t="shared" si="0"/>
        <v>21886</v>
      </c>
      <c r="F10" s="120">
        <v>9327</v>
      </c>
      <c r="G10" s="120">
        <v>12559</v>
      </c>
      <c r="H10" s="123" t="s">
        <v>17</v>
      </c>
    </row>
    <row r="11" ht="35" customHeight="1" spans="1:8">
      <c r="A11" s="116">
        <v>5</v>
      </c>
      <c r="B11" s="116" t="s">
        <v>18</v>
      </c>
      <c r="C11" s="120">
        <v>114245.97</v>
      </c>
      <c r="D11" s="120">
        <v>57122.985</v>
      </c>
      <c r="E11" s="119">
        <f t="shared" si="0"/>
        <v>38563.9</v>
      </c>
      <c r="F11" s="120">
        <v>17114.9</v>
      </c>
      <c r="G11" s="120">
        <v>21449</v>
      </c>
      <c r="H11" s="124"/>
    </row>
    <row r="12" ht="35" customHeight="1" spans="1:8">
      <c r="A12" s="116">
        <v>6</v>
      </c>
      <c r="B12" s="116" t="s">
        <v>19</v>
      </c>
      <c r="C12" s="120">
        <v>229579.29</v>
      </c>
      <c r="D12" s="120">
        <v>33919.471</v>
      </c>
      <c r="E12" s="119">
        <f t="shared" si="0"/>
        <v>33100.965</v>
      </c>
      <c r="F12" s="120">
        <v>21104.105</v>
      </c>
      <c r="G12" s="120">
        <v>11996.86</v>
      </c>
      <c r="H12" s="124"/>
    </row>
    <row r="13" ht="35" customHeight="1" spans="1:8">
      <c r="A13" s="116">
        <v>7</v>
      </c>
      <c r="B13" s="116" t="s">
        <v>20</v>
      </c>
      <c r="C13" s="120">
        <v>37040.67</v>
      </c>
      <c r="D13" s="120">
        <v>16433.335</v>
      </c>
      <c r="E13" s="119">
        <f t="shared" si="0"/>
        <v>14789.83</v>
      </c>
      <c r="F13" s="120">
        <v>3132.83</v>
      </c>
      <c r="G13" s="120">
        <v>11657</v>
      </c>
      <c r="H13" s="124"/>
    </row>
    <row r="14" ht="35" customHeight="1" spans="1:8">
      <c r="A14" s="116">
        <v>8</v>
      </c>
      <c r="B14" s="116" t="s">
        <v>21</v>
      </c>
      <c r="C14" s="120">
        <v>22472.17</v>
      </c>
      <c r="D14" s="120">
        <f>C14*0.5</f>
        <v>11236.085</v>
      </c>
      <c r="E14" s="120"/>
      <c r="F14" s="120"/>
      <c r="G14" s="120"/>
      <c r="H14" s="124" t="s">
        <v>22</v>
      </c>
    </row>
  </sheetData>
  <mergeCells count="7">
    <mergeCell ref="A2:H2"/>
    <mergeCell ref="E4:G4"/>
    <mergeCell ref="A4:A5"/>
    <mergeCell ref="B4:B5"/>
    <mergeCell ref="C4:C5"/>
    <mergeCell ref="D4:D5"/>
    <mergeCell ref="H4:H5"/>
  </mergeCells>
  <pageMargins left="0.75" right="0.75" top="1" bottom="1" header="0.509027777777778" footer="0.5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workbookViewId="0">
      <selection activeCell="I22" sqref="I22"/>
    </sheetView>
  </sheetViews>
  <sheetFormatPr defaultColWidth="9" defaultRowHeight="13.5"/>
  <cols>
    <col min="1" max="1" width="4.5" customWidth="1"/>
    <col min="2" max="2" width="5.75" customWidth="1"/>
    <col min="3" max="3" width="5.625" customWidth="1"/>
    <col min="4" max="4" width="5.375" customWidth="1"/>
    <col min="5" max="5" width="5.875" customWidth="1"/>
    <col min="6" max="6" width="5.5" customWidth="1"/>
    <col min="7" max="7" width="6.5" customWidth="1"/>
    <col min="8" max="8" width="8.875" customWidth="1"/>
    <col min="9" max="9" width="10.375" customWidth="1"/>
    <col min="10" max="10" width="6.375" style="84" customWidth="1"/>
    <col min="11" max="11" width="5" style="84" customWidth="1"/>
    <col min="12" max="12" width="7" style="84" customWidth="1"/>
    <col min="13" max="13" width="5" style="84" customWidth="1"/>
    <col min="14" max="14" width="7.375" style="84" customWidth="1"/>
    <col min="15" max="15" width="4.875" style="84" customWidth="1"/>
    <col min="16" max="16" width="6.875" style="84" customWidth="1"/>
    <col min="17" max="17" width="6" style="84" customWidth="1"/>
    <col min="18" max="18" width="8.5" customWidth="1"/>
    <col min="19" max="19" width="11.75" customWidth="1"/>
  </cols>
  <sheetData>
    <row r="1" spans="1:1">
      <c r="A1" t="s">
        <v>23</v>
      </c>
    </row>
    <row r="2" ht="38" customHeight="1" spans="1:19">
      <c r="A2" s="85" t="s">
        <v>24</v>
      </c>
      <c r="B2" s="85"/>
      <c r="C2" s="85"/>
      <c r="D2" s="85"/>
      <c r="E2" s="85"/>
      <c r="F2" s="85"/>
      <c r="G2" s="85"/>
      <c r="H2" s="85"/>
      <c r="I2" s="85"/>
      <c r="J2" s="96"/>
      <c r="K2" s="96"/>
      <c r="L2" s="96"/>
      <c r="M2" s="96"/>
      <c r="N2" s="96"/>
      <c r="O2" s="96"/>
      <c r="P2" s="96"/>
      <c r="Q2" s="96"/>
      <c r="R2" s="85"/>
      <c r="S2" s="85"/>
    </row>
    <row r="3" ht="21" customHeight="1" spans="1:19">
      <c r="A3" s="86" t="s">
        <v>25</v>
      </c>
      <c r="B3" s="86"/>
      <c r="C3" s="86"/>
      <c r="D3" s="86"/>
      <c r="E3" s="86"/>
      <c r="F3" s="86"/>
      <c r="G3" s="86"/>
      <c r="H3" s="86"/>
      <c r="I3" s="86"/>
      <c r="J3" s="97"/>
      <c r="K3" s="97"/>
      <c r="L3" s="97"/>
      <c r="M3" s="97"/>
      <c r="N3" s="97"/>
      <c r="O3" s="97"/>
      <c r="P3" s="97"/>
      <c r="Q3" s="97"/>
      <c r="R3" s="86"/>
      <c r="S3" s="86"/>
    </row>
    <row r="4" ht="79" customHeight="1" spans="1:19">
      <c r="A4" s="87" t="s">
        <v>3</v>
      </c>
      <c r="B4" s="87" t="s">
        <v>26</v>
      </c>
      <c r="C4" s="88" t="s">
        <v>27</v>
      </c>
      <c r="D4" s="88" t="s">
        <v>28</v>
      </c>
      <c r="E4" s="88" t="s">
        <v>29</v>
      </c>
      <c r="F4" s="89" t="s">
        <v>30</v>
      </c>
      <c r="G4" s="88" t="s">
        <v>31</v>
      </c>
      <c r="H4" s="88" t="s">
        <v>32</v>
      </c>
      <c r="I4" s="88" t="s">
        <v>33</v>
      </c>
      <c r="J4" s="98" t="s">
        <v>34</v>
      </c>
      <c r="K4" s="99"/>
      <c r="L4" s="98" t="s">
        <v>35</v>
      </c>
      <c r="M4" s="99"/>
      <c r="N4" s="98" t="s">
        <v>36</v>
      </c>
      <c r="O4" s="99"/>
      <c r="P4" s="98" t="s">
        <v>37</v>
      </c>
      <c r="Q4" s="99"/>
      <c r="R4" s="103" t="s">
        <v>38</v>
      </c>
      <c r="S4" s="104" t="s">
        <v>8</v>
      </c>
    </row>
    <row r="5" ht="60" customHeight="1" spans="1:19">
      <c r="A5" s="90"/>
      <c r="B5" s="90"/>
      <c r="C5" s="91"/>
      <c r="D5" s="91"/>
      <c r="E5" s="91"/>
      <c r="F5" s="92"/>
      <c r="G5" s="91"/>
      <c r="H5" s="91"/>
      <c r="I5" s="91"/>
      <c r="J5" s="100" t="s">
        <v>39</v>
      </c>
      <c r="K5" s="100" t="s">
        <v>40</v>
      </c>
      <c r="L5" s="100" t="s">
        <v>39</v>
      </c>
      <c r="M5" s="100" t="s">
        <v>40</v>
      </c>
      <c r="N5" s="100" t="s">
        <v>39</v>
      </c>
      <c r="O5" s="100" t="s">
        <v>40</v>
      </c>
      <c r="P5" s="100" t="s">
        <v>39</v>
      </c>
      <c r="Q5" s="100" t="s">
        <v>40</v>
      </c>
      <c r="R5" s="103" t="s">
        <v>39</v>
      </c>
      <c r="S5" s="104"/>
    </row>
    <row r="6" ht="29" customHeight="1" spans="1:19">
      <c r="A6" s="93">
        <v>1</v>
      </c>
      <c r="B6" s="93" t="s">
        <v>41</v>
      </c>
      <c r="C6" s="93">
        <v>20</v>
      </c>
      <c r="D6" s="93">
        <v>8</v>
      </c>
      <c r="E6" s="93">
        <v>9</v>
      </c>
      <c r="F6" s="93">
        <v>2</v>
      </c>
      <c r="G6" s="93">
        <v>21.37</v>
      </c>
      <c r="H6" s="93">
        <v>14.05</v>
      </c>
      <c r="I6" s="101">
        <f t="shared" ref="I6:I13" si="0">H6/G6</f>
        <v>0.657463734206832</v>
      </c>
      <c r="J6" s="102">
        <v>4.5</v>
      </c>
      <c r="K6" s="102"/>
      <c r="L6" s="102">
        <v>3.98</v>
      </c>
      <c r="M6" s="102"/>
      <c r="N6" s="102">
        <v>2.48</v>
      </c>
      <c r="O6" s="102"/>
      <c r="P6" s="102">
        <v>2.49</v>
      </c>
      <c r="Q6" s="102"/>
      <c r="R6" s="101">
        <f t="shared" ref="R6:R13" si="1">P6/L6</f>
        <v>0.625628140703518</v>
      </c>
      <c r="S6" s="105" t="s">
        <v>42</v>
      </c>
    </row>
    <row r="7" ht="23" customHeight="1" spans="1:19">
      <c r="A7" s="93">
        <v>2</v>
      </c>
      <c r="B7" s="93" t="s">
        <v>43</v>
      </c>
      <c r="C7" s="93">
        <v>14</v>
      </c>
      <c r="D7" s="93">
        <v>7</v>
      </c>
      <c r="E7" s="93">
        <v>6</v>
      </c>
      <c r="F7" s="93"/>
      <c r="G7" s="93">
        <v>27.24</v>
      </c>
      <c r="H7" s="93">
        <v>11.16</v>
      </c>
      <c r="I7" s="101">
        <f t="shared" si="0"/>
        <v>0.409691629955947</v>
      </c>
      <c r="J7" s="102">
        <v>1.23</v>
      </c>
      <c r="K7" s="102"/>
      <c r="L7" s="102">
        <v>0.62</v>
      </c>
      <c r="M7" s="102"/>
      <c r="N7" s="102">
        <v>0.61</v>
      </c>
      <c r="O7" s="102"/>
      <c r="P7" s="102">
        <v>0.46</v>
      </c>
      <c r="Q7" s="102"/>
      <c r="R7" s="101">
        <f t="shared" si="1"/>
        <v>0.741935483870968</v>
      </c>
      <c r="S7" s="93"/>
    </row>
    <row r="8" ht="27" customHeight="1" spans="1:19">
      <c r="A8" s="93">
        <v>3</v>
      </c>
      <c r="B8" s="93" t="s">
        <v>44</v>
      </c>
      <c r="C8" s="93">
        <v>25</v>
      </c>
      <c r="D8" s="93">
        <v>0</v>
      </c>
      <c r="E8" s="93">
        <v>24</v>
      </c>
      <c r="F8" s="93">
        <v>1</v>
      </c>
      <c r="G8" s="93">
        <v>11.42</v>
      </c>
      <c r="H8" s="93">
        <v>5.51</v>
      </c>
      <c r="I8" s="101">
        <f t="shared" si="0"/>
        <v>0.482486865148862</v>
      </c>
      <c r="J8" s="102">
        <v>8.77</v>
      </c>
      <c r="K8" s="102"/>
      <c r="L8" s="102">
        <v>5.35</v>
      </c>
      <c r="M8" s="102"/>
      <c r="N8" s="102">
        <v>4.33</v>
      </c>
      <c r="O8" s="102"/>
      <c r="P8" s="102">
        <v>3.76</v>
      </c>
      <c r="Q8" s="102"/>
      <c r="R8" s="101">
        <f t="shared" si="1"/>
        <v>0.702803738317757</v>
      </c>
      <c r="S8" s="93"/>
    </row>
    <row r="9" ht="45" customHeight="1" spans="1:19">
      <c r="A9" s="93">
        <v>4</v>
      </c>
      <c r="B9" s="93" t="s">
        <v>45</v>
      </c>
      <c r="C9" s="93">
        <v>25</v>
      </c>
      <c r="D9" s="93">
        <v>1</v>
      </c>
      <c r="E9" s="93">
        <v>19</v>
      </c>
      <c r="F9" s="93"/>
      <c r="G9" s="93">
        <v>10.97</v>
      </c>
      <c r="H9" s="93">
        <v>8.49</v>
      </c>
      <c r="I9" s="101">
        <f t="shared" si="0"/>
        <v>0.773928896991796</v>
      </c>
      <c r="J9" s="102">
        <v>6.32</v>
      </c>
      <c r="K9" s="102">
        <v>4.65</v>
      </c>
      <c r="L9" s="102">
        <v>3.97</v>
      </c>
      <c r="M9" s="102">
        <v>4.48</v>
      </c>
      <c r="N9" s="102">
        <v>3.12</v>
      </c>
      <c r="O9" s="102">
        <v>0.23</v>
      </c>
      <c r="P9" s="102">
        <v>2.97</v>
      </c>
      <c r="Q9" s="102">
        <v>0.3</v>
      </c>
      <c r="R9" s="101">
        <f t="shared" si="1"/>
        <v>0.748110831234257</v>
      </c>
      <c r="S9" s="105" t="s">
        <v>46</v>
      </c>
    </row>
    <row r="10" ht="24" customHeight="1" spans="1:19">
      <c r="A10" s="93">
        <v>5</v>
      </c>
      <c r="B10" s="93" t="s">
        <v>47</v>
      </c>
      <c r="C10" s="93">
        <v>31</v>
      </c>
      <c r="D10" s="93">
        <v>1</v>
      </c>
      <c r="E10" s="93">
        <v>30</v>
      </c>
      <c r="F10" s="93">
        <v>6</v>
      </c>
      <c r="G10" s="93">
        <v>14.94</v>
      </c>
      <c r="H10" s="93">
        <v>6.27</v>
      </c>
      <c r="I10" s="101">
        <f t="shared" si="0"/>
        <v>0.419678714859438</v>
      </c>
      <c r="J10" s="102">
        <v>14.91</v>
      </c>
      <c r="K10" s="102"/>
      <c r="L10" s="102">
        <v>6.55</v>
      </c>
      <c r="M10" s="102"/>
      <c r="N10" s="102">
        <v>6.79</v>
      </c>
      <c r="O10" s="102"/>
      <c r="P10" s="102">
        <v>4.14</v>
      </c>
      <c r="Q10" s="102"/>
      <c r="R10" s="101">
        <f t="shared" si="1"/>
        <v>0.63206106870229</v>
      </c>
      <c r="S10" s="93"/>
    </row>
    <row r="11" ht="33" customHeight="1" spans="1:19">
      <c r="A11" s="93">
        <v>6</v>
      </c>
      <c r="B11" s="93" t="s">
        <v>48</v>
      </c>
      <c r="C11" s="93">
        <v>8</v>
      </c>
      <c r="D11" s="93">
        <v>6</v>
      </c>
      <c r="E11" s="93">
        <v>2</v>
      </c>
      <c r="F11" s="93">
        <v>1</v>
      </c>
      <c r="G11" s="93">
        <v>3.29</v>
      </c>
      <c r="H11" s="93">
        <v>2.65</v>
      </c>
      <c r="I11" s="101">
        <f t="shared" si="0"/>
        <v>0.805471124620061</v>
      </c>
      <c r="J11" s="102">
        <v>1.33</v>
      </c>
      <c r="K11" s="102"/>
      <c r="L11" s="102">
        <v>1.31</v>
      </c>
      <c r="M11" s="102"/>
      <c r="N11" s="102">
        <v>0.66</v>
      </c>
      <c r="O11" s="102"/>
      <c r="P11" s="102">
        <v>0.6</v>
      </c>
      <c r="Q11" s="102"/>
      <c r="R11" s="101">
        <f t="shared" si="1"/>
        <v>0.458015267175573</v>
      </c>
      <c r="S11" s="93"/>
    </row>
    <row r="12" ht="26" customHeight="1" spans="1:19">
      <c r="A12" s="93">
        <v>7</v>
      </c>
      <c r="B12" s="93" t="s">
        <v>49</v>
      </c>
      <c r="C12" s="93">
        <v>7</v>
      </c>
      <c r="D12" s="93">
        <v>3</v>
      </c>
      <c r="E12" s="93">
        <v>3</v>
      </c>
      <c r="F12" s="93"/>
      <c r="G12" s="93">
        <v>3.23</v>
      </c>
      <c r="H12" s="93">
        <v>1.79</v>
      </c>
      <c r="I12" s="101">
        <f t="shared" si="0"/>
        <v>0.554179566563467</v>
      </c>
      <c r="J12" s="102">
        <v>0.38</v>
      </c>
      <c r="K12" s="102"/>
      <c r="L12" s="102">
        <v>0.36</v>
      </c>
      <c r="M12" s="102"/>
      <c r="N12" s="102">
        <v>0.19</v>
      </c>
      <c r="O12" s="102"/>
      <c r="P12" s="102">
        <v>0.38</v>
      </c>
      <c r="Q12" s="102"/>
      <c r="R12" s="101">
        <f t="shared" si="1"/>
        <v>1.05555555555556</v>
      </c>
      <c r="S12" s="93"/>
    </row>
    <row r="13" ht="39" customHeight="1" spans="1:19">
      <c r="A13" s="94" t="s">
        <v>12</v>
      </c>
      <c r="B13" s="95"/>
      <c r="C13" s="93">
        <f t="shared" ref="C13:H13" si="2">SUM(C6:C12)</f>
        <v>130</v>
      </c>
      <c r="D13" s="93">
        <f t="shared" si="2"/>
        <v>26</v>
      </c>
      <c r="E13" s="93">
        <f t="shared" si="2"/>
        <v>93</v>
      </c>
      <c r="F13" s="93">
        <f t="shared" si="2"/>
        <v>10</v>
      </c>
      <c r="G13" s="93">
        <f t="shared" si="2"/>
        <v>92.46</v>
      </c>
      <c r="H13" s="93">
        <f t="shared" si="2"/>
        <v>49.92</v>
      </c>
      <c r="I13" s="101">
        <f t="shared" si="0"/>
        <v>0.539909149902661</v>
      </c>
      <c r="J13" s="102">
        <f t="shared" ref="J13:Q13" si="3">SUM(J6:J12)</f>
        <v>37.44</v>
      </c>
      <c r="K13" s="102">
        <f t="shared" si="3"/>
        <v>4.65</v>
      </c>
      <c r="L13" s="102">
        <f t="shared" si="3"/>
        <v>22.14</v>
      </c>
      <c r="M13" s="102">
        <f t="shared" si="3"/>
        <v>4.48</v>
      </c>
      <c r="N13" s="102">
        <f t="shared" si="3"/>
        <v>18.18</v>
      </c>
      <c r="O13" s="102">
        <f t="shared" si="3"/>
        <v>0.23</v>
      </c>
      <c r="P13" s="102">
        <f t="shared" si="3"/>
        <v>14.8</v>
      </c>
      <c r="Q13" s="102">
        <f t="shared" si="3"/>
        <v>0.3</v>
      </c>
      <c r="R13" s="101">
        <f t="shared" si="1"/>
        <v>0.668473351400181</v>
      </c>
      <c r="S13" s="93"/>
    </row>
  </sheetData>
  <mergeCells count="16">
    <mergeCell ref="A2:S2"/>
    <mergeCell ref="A3:S3"/>
    <mergeCell ref="J4:K4"/>
    <mergeCell ref="L4:M4"/>
    <mergeCell ref="N4:O4"/>
    <mergeCell ref="P4:Q4"/>
    <mergeCell ref="A13:B1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60"/>
  <sheetViews>
    <sheetView workbookViewId="0">
      <pane ySplit="5" topLeftCell="A14" activePane="bottomLeft" state="frozen"/>
      <selection/>
      <selection pane="bottomLeft" activeCell="T12" sqref="T12"/>
    </sheetView>
  </sheetViews>
  <sheetFormatPr defaultColWidth="9" defaultRowHeight="13.5"/>
  <cols>
    <col min="1" max="1" width="4.09166666666667" customWidth="1"/>
    <col min="2" max="2" width="4.63333333333333" style="6" hidden="1" customWidth="1"/>
    <col min="3" max="3" width="16.875" style="6" customWidth="1"/>
    <col min="4" max="4" width="7.725" style="6" customWidth="1"/>
    <col min="5" max="5" width="11.2666666666667" style="7" customWidth="1"/>
    <col min="6" max="6" width="11.45" style="47" hidden="1" customWidth="1"/>
    <col min="7" max="7" width="11.45" style="8" customWidth="1"/>
    <col min="8" max="8" width="10.6333333333333" style="8" hidden="1" customWidth="1"/>
    <col min="9" max="9" width="10.6333333333333" style="8" customWidth="1"/>
    <col min="10" max="11" width="10.725" style="8" customWidth="1"/>
    <col min="12" max="12" width="11.3666666666667" style="8" hidden="1" customWidth="1"/>
    <col min="13" max="13" width="10.45" style="48" hidden="1" customWidth="1"/>
    <col min="14" max="14" width="8.26666666666667" style="49" hidden="1" customWidth="1"/>
    <col min="15" max="15" width="8.09166666666667" style="49" hidden="1" customWidth="1"/>
    <col min="16" max="16" width="7.63333333333333" style="49" hidden="1" customWidth="1"/>
    <col min="17" max="17" width="7" hidden="1" customWidth="1"/>
    <col min="18" max="18" width="10.125" style="9" customWidth="1"/>
    <col min="19" max="19" width="10.125" style="9" hidden="1" customWidth="1"/>
    <col min="20" max="20" width="10.125" style="9" customWidth="1"/>
    <col min="21" max="21" width="10.3666666666667" customWidth="1"/>
    <col min="22" max="22" width="9" customWidth="1"/>
    <col min="23" max="23" width="10.375" hidden="1" customWidth="1"/>
    <col min="24" max="24" width="14.125" hidden="1" customWidth="1"/>
    <col min="25" max="26" width="9" customWidth="1"/>
    <col min="27" max="27" width="14.125" customWidth="1"/>
    <col min="28" max="29" width="9" customWidth="1"/>
    <col min="30" max="30" width="10.375" customWidth="1"/>
    <col min="31" max="33" width="9" customWidth="1"/>
    <col min="34" max="34" width="14.125" customWidth="1"/>
    <col min="35" max="36" width="9" customWidth="1"/>
    <col min="39" max="39" width="12.875"/>
  </cols>
  <sheetData>
    <row r="1" spans="1:1">
      <c r="A1" s="1" t="s">
        <v>50</v>
      </c>
    </row>
    <row r="2" ht="32.25" customHeight="1" spans="1:21">
      <c r="A2" s="50" t="s">
        <v>51</v>
      </c>
      <c r="B2" s="51"/>
      <c r="C2" s="51"/>
      <c r="D2" s="51"/>
      <c r="E2" s="52"/>
      <c r="F2" s="52"/>
      <c r="G2" s="52"/>
      <c r="H2" s="52"/>
      <c r="I2" s="52"/>
      <c r="J2" s="60"/>
      <c r="K2" s="60"/>
      <c r="L2" s="52"/>
      <c r="M2" s="60"/>
      <c r="N2" s="51"/>
      <c r="O2" s="51"/>
      <c r="P2" s="51"/>
      <c r="Q2" s="51"/>
      <c r="R2" s="67"/>
      <c r="S2" s="67"/>
      <c r="T2" s="67"/>
      <c r="U2" s="51"/>
    </row>
    <row r="3" ht="16.5" customHeight="1" spans="1:21">
      <c r="A3" s="15" t="s">
        <v>2</v>
      </c>
      <c r="B3" s="15"/>
      <c r="C3" s="15"/>
      <c r="D3" s="15"/>
      <c r="E3" s="16"/>
      <c r="F3" s="16"/>
      <c r="G3" s="16"/>
      <c r="H3" s="16"/>
      <c r="I3" s="16"/>
      <c r="J3" s="61"/>
      <c r="K3" s="61"/>
      <c r="L3" s="16"/>
      <c r="M3" s="61"/>
      <c r="N3" s="15"/>
      <c r="O3" s="15"/>
      <c r="P3" s="15"/>
      <c r="Q3" s="15"/>
      <c r="R3" s="17"/>
      <c r="S3" s="17"/>
      <c r="T3" s="17"/>
      <c r="U3" s="15"/>
    </row>
    <row r="4" s="1" customFormat="1" ht="27" customHeight="1" spans="1:21">
      <c r="A4" s="18" t="s">
        <v>52</v>
      </c>
      <c r="B4" s="18"/>
      <c r="C4" s="18" t="s">
        <v>53</v>
      </c>
      <c r="D4" s="18" t="s">
        <v>54</v>
      </c>
      <c r="E4" s="19" t="s">
        <v>55</v>
      </c>
      <c r="F4" s="53"/>
      <c r="G4" s="19" t="s">
        <v>56</v>
      </c>
      <c r="H4" s="54"/>
      <c r="I4" s="20" t="s">
        <v>57</v>
      </c>
      <c r="J4" s="62" t="s">
        <v>58</v>
      </c>
      <c r="K4" s="62" t="s">
        <v>59</v>
      </c>
      <c r="L4" s="56" t="s">
        <v>60</v>
      </c>
      <c r="M4" s="53"/>
      <c r="N4" s="18" t="s">
        <v>61</v>
      </c>
      <c r="O4" s="18"/>
      <c r="P4" s="18" t="s">
        <v>62</v>
      </c>
      <c r="Q4" s="18"/>
      <c r="R4" s="21" t="s">
        <v>63</v>
      </c>
      <c r="S4" s="21" t="s">
        <v>64</v>
      </c>
      <c r="T4" s="21" t="s">
        <v>65</v>
      </c>
      <c r="U4" s="36" t="s">
        <v>8</v>
      </c>
    </row>
    <row r="5" s="1" customFormat="1" ht="27" hidden="1" customHeight="1" spans="1:21">
      <c r="A5" s="55" t="s">
        <v>66</v>
      </c>
      <c r="B5" s="22" t="s">
        <v>67</v>
      </c>
      <c r="C5" s="18"/>
      <c r="D5" s="18"/>
      <c r="E5" s="19" t="s">
        <v>68</v>
      </c>
      <c r="F5" s="56" t="s">
        <v>69</v>
      </c>
      <c r="G5" s="19" t="s">
        <v>66</v>
      </c>
      <c r="H5" s="19" t="s">
        <v>67</v>
      </c>
      <c r="I5" s="63"/>
      <c r="J5" s="63"/>
      <c r="K5" s="63"/>
      <c r="L5" s="19" t="s">
        <v>66</v>
      </c>
      <c r="M5" s="19" t="s">
        <v>67</v>
      </c>
      <c r="N5" s="18" t="s">
        <v>66</v>
      </c>
      <c r="O5" s="18" t="s">
        <v>67</v>
      </c>
      <c r="P5" s="18" t="s">
        <v>66</v>
      </c>
      <c r="Q5" s="18" t="s">
        <v>67</v>
      </c>
      <c r="R5" s="68"/>
      <c r="S5" s="68"/>
      <c r="T5" s="68"/>
      <c r="U5" s="36"/>
    </row>
    <row r="6" s="1" customFormat="1" ht="35" customHeight="1" spans="1:21">
      <c r="A6" s="18" t="s">
        <v>12</v>
      </c>
      <c r="B6" s="18"/>
      <c r="C6" s="18"/>
      <c r="D6" s="18"/>
      <c r="E6" s="19">
        <f>E7+E28+E54+E63+E72+E87+E119+E145+E146</f>
        <v>935974.31</v>
      </c>
      <c r="F6" s="19">
        <f t="shared" ref="F6:R6" si="0">F7+F28+F54+F63+F72+F87+F119</f>
        <v>959366.62</v>
      </c>
      <c r="G6" s="19">
        <f t="shared" si="0"/>
        <v>376252.343</v>
      </c>
      <c r="H6" s="19">
        <f t="shared" si="0"/>
        <v>391009.143</v>
      </c>
      <c r="I6" s="19">
        <f t="shared" si="0"/>
        <v>354043.065107698</v>
      </c>
      <c r="J6" s="19">
        <f t="shared" si="0"/>
        <v>341767.065107698</v>
      </c>
      <c r="K6" s="19">
        <f t="shared" si="0"/>
        <v>12276</v>
      </c>
      <c r="L6" s="19">
        <f t="shared" si="0"/>
        <v>26008.4228923025</v>
      </c>
      <c r="M6" s="19">
        <f t="shared" si="0"/>
        <v>49876.0778923025</v>
      </c>
      <c r="N6" s="19">
        <f t="shared" si="0"/>
        <v>0</v>
      </c>
      <c r="O6" s="19">
        <f t="shared" si="0"/>
        <v>0</v>
      </c>
      <c r="P6" s="19" t="e">
        <f t="shared" si="0"/>
        <v>#DIV/0!</v>
      </c>
      <c r="Q6" s="19">
        <f t="shared" si="0"/>
        <v>28.6401012829053</v>
      </c>
      <c r="R6" s="69">
        <f t="shared" si="0"/>
        <v>37331.005</v>
      </c>
      <c r="S6" s="37"/>
      <c r="T6" s="37"/>
      <c r="U6" s="70"/>
    </row>
    <row r="7" s="1" customFormat="1" ht="27" customHeight="1" spans="1:23">
      <c r="A7" s="18" t="s">
        <v>70</v>
      </c>
      <c r="B7" s="18"/>
      <c r="C7" s="18"/>
      <c r="D7" s="18"/>
      <c r="E7" s="19">
        <f t="shared" ref="E7:K7" si="1">SUM(E8:E27)</f>
        <v>212897.01</v>
      </c>
      <c r="F7" s="19">
        <f>SUM(F8:F26)</f>
        <v>227725.44</v>
      </c>
      <c r="G7" s="19">
        <f t="shared" si="1"/>
        <v>81698.505</v>
      </c>
      <c r="H7" s="19">
        <f t="shared" ref="H7:M7" si="2">SUM(H8:H26)</f>
        <v>85061.205</v>
      </c>
      <c r="I7" s="19">
        <f t="shared" si="1"/>
        <v>82247.83</v>
      </c>
      <c r="J7" s="19">
        <f t="shared" si="1"/>
        <v>80711.83</v>
      </c>
      <c r="K7" s="19">
        <f t="shared" si="1"/>
        <v>1536</v>
      </c>
      <c r="L7" s="19">
        <f t="shared" si="2"/>
        <v>-550.179999999999</v>
      </c>
      <c r="M7" s="19">
        <f t="shared" si="2"/>
        <v>4983.375</v>
      </c>
      <c r="N7" s="18"/>
      <c r="O7" s="18"/>
      <c r="P7" s="18"/>
      <c r="Q7" s="71"/>
      <c r="R7" s="72">
        <f>SUM(R8:R27)</f>
        <v>450</v>
      </c>
      <c r="S7" s="72"/>
      <c r="T7" s="72"/>
      <c r="U7" s="70"/>
      <c r="W7" s="1">
        <f>L14+L19+L26</f>
        <v>-727.38</v>
      </c>
    </row>
    <row r="8" ht="29.15" customHeight="1" spans="1:24">
      <c r="A8" s="24">
        <v>1</v>
      </c>
      <c r="B8" s="24">
        <v>1</v>
      </c>
      <c r="C8" s="25" t="s">
        <v>71</v>
      </c>
      <c r="D8" s="24" t="s">
        <v>72</v>
      </c>
      <c r="E8" s="27">
        <v>21700</v>
      </c>
      <c r="F8" s="27">
        <v>21700</v>
      </c>
      <c r="G8" s="27">
        <f t="shared" ref="G8:G14" si="3">E8/2</f>
        <v>10850</v>
      </c>
      <c r="H8" s="27">
        <f t="shared" ref="H8:H14" si="4">F8/2</f>
        <v>10850</v>
      </c>
      <c r="I8" s="27">
        <f t="shared" ref="I8:I21" si="5">J8+K8</f>
        <v>10849.74</v>
      </c>
      <c r="J8" s="27">
        <v>10849.74</v>
      </c>
      <c r="K8" s="27"/>
      <c r="L8" s="27">
        <f>G8-I8</f>
        <v>0.260000000000218</v>
      </c>
      <c r="M8" s="27">
        <f t="shared" ref="M8:M19" si="6">H8-J8</f>
        <v>0.260000000000218</v>
      </c>
      <c r="N8" s="24" t="s">
        <v>73</v>
      </c>
      <c r="O8" s="24" t="s">
        <v>73</v>
      </c>
      <c r="P8" s="64">
        <f t="shared" ref="P8:P27" si="7">J8/E8</f>
        <v>0.49998801843318</v>
      </c>
      <c r="Q8" s="73">
        <f t="shared" ref="Q8:Q27" si="8">J8/F8</f>
        <v>0.49998801843318</v>
      </c>
      <c r="R8" s="23">
        <v>0</v>
      </c>
      <c r="S8" s="23">
        <f>I8+R8</f>
        <v>10849.74</v>
      </c>
      <c r="T8" s="74">
        <f>S8/E8</f>
        <v>0.49998801843318</v>
      </c>
      <c r="U8" s="75"/>
      <c r="X8">
        <f>L8+L10+L12+L16+L18+L24+L25+L27</f>
        <v>14.2050000000008</v>
      </c>
    </row>
    <row r="9" ht="39.75" customHeight="1" spans="1:21">
      <c r="A9" s="24">
        <v>2</v>
      </c>
      <c r="B9" s="24">
        <v>2</v>
      </c>
      <c r="C9" s="25" t="s">
        <v>74</v>
      </c>
      <c r="D9" s="24" t="s">
        <v>72</v>
      </c>
      <c r="E9" s="27">
        <v>3408.94</v>
      </c>
      <c r="F9" s="27">
        <v>3408.94</v>
      </c>
      <c r="G9" s="27">
        <f t="shared" si="3"/>
        <v>1704.47</v>
      </c>
      <c r="H9" s="27">
        <f t="shared" si="4"/>
        <v>1704.47</v>
      </c>
      <c r="I9" s="27">
        <f t="shared" si="5"/>
        <v>1704.47</v>
      </c>
      <c r="J9" s="27">
        <v>1704.47</v>
      </c>
      <c r="K9" s="27"/>
      <c r="L9" s="27">
        <f t="shared" ref="L9:L27" si="9">G9-I9</f>
        <v>0</v>
      </c>
      <c r="M9" s="27">
        <f t="shared" si="6"/>
        <v>0</v>
      </c>
      <c r="N9" s="24" t="s">
        <v>73</v>
      </c>
      <c r="O9" s="24" t="s">
        <v>73</v>
      </c>
      <c r="P9" s="64">
        <f t="shared" si="7"/>
        <v>0.5</v>
      </c>
      <c r="Q9" s="73">
        <f t="shared" si="8"/>
        <v>0.5</v>
      </c>
      <c r="R9" s="23">
        <f>L9</f>
        <v>0</v>
      </c>
      <c r="S9" s="23">
        <f t="shared" ref="S9:S40" si="10">I9+R9</f>
        <v>1704.47</v>
      </c>
      <c r="T9" s="74">
        <f t="shared" ref="T9:T40" si="11">S9/E9</f>
        <v>0.5</v>
      </c>
      <c r="U9" s="75"/>
    </row>
    <row r="10" ht="38.25" customHeight="1" spans="1:21">
      <c r="A10" s="24">
        <v>3</v>
      </c>
      <c r="B10" s="24">
        <v>3</v>
      </c>
      <c r="C10" s="25" t="s">
        <v>75</v>
      </c>
      <c r="D10" s="24" t="s">
        <v>72</v>
      </c>
      <c r="E10" s="57">
        <v>5813.51</v>
      </c>
      <c r="F10" s="27">
        <v>6100</v>
      </c>
      <c r="G10" s="27">
        <f t="shared" si="3"/>
        <v>2906.755</v>
      </c>
      <c r="H10" s="27">
        <f t="shared" si="4"/>
        <v>3050</v>
      </c>
      <c r="I10" s="27">
        <f t="shared" si="5"/>
        <v>2900</v>
      </c>
      <c r="J10" s="27">
        <v>2900</v>
      </c>
      <c r="K10" s="65"/>
      <c r="L10" s="27">
        <f t="shared" si="9"/>
        <v>6.75500000000011</v>
      </c>
      <c r="M10" s="27">
        <f t="shared" si="6"/>
        <v>150</v>
      </c>
      <c r="N10" s="24" t="s">
        <v>73</v>
      </c>
      <c r="O10" s="24" t="s">
        <v>76</v>
      </c>
      <c r="P10" s="64">
        <f t="shared" si="7"/>
        <v>0.498838051366558</v>
      </c>
      <c r="Q10" s="73">
        <f t="shared" si="8"/>
        <v>0.475409836065574</v>
      </c>
      <c r="R10" s="23">
        <v>0</v>
      </c>
      <c r="S10" s="23">
        <f t="shared" si="10"/>
        <v>2900</v>
      </c>
      <c r="T10" s="74">
        <f t="shared" si="11"/>
        <v>0.498838051366558</v>
      </c>
      <c r="U10" s="75"/>
    </row>
    <row r="11" s="2" customFormat="1" ht="44.25" customHeight="1" spans="1:21">
      <c r="A11" s="24">
        <v>4</v>
      </c>
      <c r="B11" s="24">
        <v>4</v>
      </c>
      <c r="C11" s="25" t="s">
        <v>77</v>
      </c>
      <c r="D11" s="24" t="s">
        <v>72</v>
      </c>
      <c r="E11" s="57">
        <v>1800</v>
      </c>
      <c r="F11" s="27">
        <v>3528</v>
      </c>
      <c r="G11" s="27">
        <f t="shared" si="3"/>
        <v>900</v>
      </c>
      <c r="H11" s="27">
        <f t="shared" si="4"/>
        <v>1764</v>
      </c>
      <c r="I11" s="27">
        <f t="shared" si="5"/>
        <v>900</v>
      </c>
      <c r="J11" s="27">
        <v>900</v>
      </c>
      <c r="K11" s="27"/>
      <c r="L11" s="27">
        <f t="shared" si="9"/>
        <v>0</v>
      </c>
      <c r="M11" s="27">
        <f t="shared" si="6"/>
        <v>864</v>
      </c>
      <c r="N11" s="24" t="s">
        <v>73</v>
      </c>
      <c r="O11" s="24" t="s">
        <v>76</v>
      </c>
      <c r="P11" s="64">
        <f t="shared" si="7"/>
        <v>0.5</v>
      </c>
      <c r="Q11" s="73">
        <f t="shared" si="8"/>
        <v>0.255102040816327</v>
      </c>
      <c r="R11" s="23">
        <v>0</v>
      </c>
      <c r="S11" s="23">
        <f t="shared" si="10"/>
        <v>900</v>
      </c>
      <c r="T11" s="74">
        <f t="shared" si="11"/>
        <v>0.5</v>
      </c>
      <c r="U11" s="75"/>
    </row>
    <row r="12" s="5" customFormat="1" ht="46.5" customHeight="1" spans="1:21">
      <c r="A12" s="24">
        <v>5</v>
      </c>
      <c r="B12" s="24">
        <v>5</v>
      </c>
      <c r="C12" s="25" t="s">
        <v>78</v>
      </c>
      <c r="D12" s="24" t="s">
        <v>72</v>
      </c>
      <c r="E12" s="57">
        <v>498.29</v>
      </c>
      <c r="F12" s="27">
        <v>498.29</v>
      </c>
      <c r="G12" s="27">
        <f t="shared" si="3"/>
        <v>249.145</v>
      </c>
      <c r="H12" s="27">
        <f t="shared" si="4"/>
        <v>249.145</v>
      </c>
      <c r="I12" s="27">
        <f t="shared" si="5"/>
        <v>249</v>
      </c>
      <c r="J12" s="27">
        <v>249</v>
      </c>
      <c r="K12" s="27"/>
      <c r="L12" s="27">
        <f t="shared" si="9"/>
        <v>0.14500000000001</v>
      </c>
      <c r="M12" s="27">
        <f t="shared" si="6"/>
        <v>0.14500000000001</v>
      </c>
      <c r="N12" s="24" t="s">
        <v>73</v>
      </c>
      <c r="O12" s="24" t="s">
        <v>73</v>
      </c>
      <c r="P12" s="64">
        <f t="shared" si="7"/>
        <v>0.499709004796404</v>
      </c>
      <c r="Q12" s="73">
        <f t="shared" si="8"/>
        <v>0.499709004796404</v>
      </c>
      <c r="R12" s="23">
        <v>0</v>
      </c>
      <c r="S12" s="23">
        <f t="shared" si="10"/>
        <v>249</v>
      </c>
      <c r="T12" s="74">
        <f t="shared" si="11"/>
        <v>0.499709004796404</v>
      </c>
      <c r="U12" s="75"/>
    </row>
    <row r="13" s="2" customFormat="1" ht="36" customHeight="1" spans="1:21">
      <c r="A13" s="24">
        <v>6</v>
      </c>
      <c r="B13" s="24">
        <v>6</v>
      </c>
      <c r="C13" s="25" t="s">
        <v>79</v>
      </c>
      <c r="D13" s="26" t="s">
        <v>72</v>
      </c>
      <c r="E13" s="27">
        <v>40983.12</v>
      </c>
      <c r="F13" s="27">
        <v>44483</v>
      </c>
      <c r="G13" s="27">
        <f t="shared" si="3"/>
        <v>20491.56</v>
      </c>
      <c r="H13" s="27">
        <f t="shared" si="4"/>
        <v>22241.5</v>
      </c>
      <c r="I13" s="27">
        <f t="shared" si="5"/>
        <v>20242.24</v>
      </c>
      <c r="J13" s="27">
        <f>20342.24-1100</f>
        <v>19242.24</v>
      </c>
      <c r="K13" s="27">
        <v>1000</v>
      </c>
      <c r="L13" s="27">
        <f t="shared" si="9"/>
        <v>249.32</v>
      </c>
      <c r="M13" s="27">
        <f t="shared" si="6"/>
        <v>2999.26</v>
      </c>
      <c r="N13" s="24" t="s">
        <v>73</v>
      </c>
      <c r="O13" s="24" t="s">
        <v>76</v>
      </c>
      <c r="P13" s="64">
        <f t="shared" si="7"/>
        <v>0.469516230096684</v>
      </c>
      <c r="Q13" s="73">
        <f t="shared" si="8"/>
        <v>0.432575141065126</v>
      </c>
      <c r="R13" s="23">
        <v>250</v>
      </c>
      <c r="S13" s="23">
        <f t="shared" si="10"/>
        <v>20492.24</v>
      </c>
      <c r="T13" s="74">
        <f t="shared" si="11"/>
        <v>0.500016592196983</v>
      </c>
      <c r="U13" s="75"/>
    </row>
    <row r="14" s="5" customFormat="1" ht="41.25" customHeight="1" spans="1:21">
      <c r="A14" s="24">
        <v>7</v>
      </c>
      <c r="B14" s="24">
        <v>7</v>
      </c>
      <c r="C14" s="25" t="s">
        <v>80</v>
      </c>
      <c r="D14" s="26" t="s">
        <v>72</v>
      </c>
      <c r="E14" s="27">
        <v>5122</v>
      </c>
      <c r="F14" s="27">
        <v>5122</v>
      </c>
      <c r="G14" s="27">
        <f t="shared" si="3"/>
        <v>2561</v>
      </c>
      <c r="H14" s="27">
        <f t="shared" si="4"/>
        <v>2561</v>
      </c>
      <c r="I14" s="27">
        <f t="shared" si="5"/>
        <v>2616</v>
      </c>
      <c r="J14" s="27">
        <v>2616</v>
      </c>
      <c r="K14" s="27"/>
      <c r="L14" s="27">
        <f t="shared" si="9"/>
        <v>-55</v>
      </c>
      <c r="M14" s="27">
        <f t="shared" si="6"/>
        <v>-55</v>
      </c>
      <c r="N14" s="26" t="s">
        <v>73</v>
      </c>
      <c r="O14" s="26" t="s">
        <v>76</v>
      </c>
      <c r="P14" s="64">
        <f t="shared" si="7"/>
        <v>0.510737992971495</v>
      </c>
      <c r="Q14" s="73">
        <f t="shared" si="8"/>
        <v>0.510737992971495</v>
      </c>
      <c r="R14" s="23">
        <v>0</v>
      </c>
      <c r="S14" s="23">
        <f t="shared" si="10"/>
        <v>2616</v>
      </c>
      <c r="T14" s="74">
        <f t="shared" si="11"/>
        <v>0.510737992971495</v>
      </c>
      <c r="U14" s="76" t="s">
        <v>81</v>
      </c>
    </row>
    <row r="15" ht="35.25" customHeight="1" spans="1:21">
      <c r="A15" s="24">
        <v>8</v>
      </c>
      <c r="B15" s="24">
        <v>8</v>
      </c>
      <c r="C15" s="25" t="s">
        <v>82</v>
      </c>
      <c r="D15" s="24" t="s">
        <v>83</v>
      </c>
      <c r="E15" s="27">
        <v>55000</v>
      </c>
      <c r="F15" s="27">
        <v>55000</v>
      </c>
      <c r="G15" s="27">
        <f>E15*0.05</f>
        <v>2750</v>
      </c>
      <c r="H15" s="27">
        <f>F15*0.05</f>
        <v>2750</v>
      </c>
      <c r="I15" s="27">
        <f t="shared" si="5"/>
        <v>2750</v>
      </c>
      <c r="J15" s="27">
        <v>2750</v>
      </c>
      <c r="K15" s="27"/>
      <c r="L15" s="27">
        <f t="shared" si="9"/>
        <v>0</v>
      </c>
      <c r="M15" s="27">
        <f t="shared" si="6"/>
        <v>0</v>
      </c>
      <c r="N15" s="24" t="s">
        <v>76</v>
      </c>
      <c r="O15" s="26" t="s">
        <v>76</v>
      </c>
      <c r="P15" s="64">
        <f t="shared" si="7"/>
        <v>0.05</v>
      </c>
      <c r="Q15" s="73">
        <f t="shared" si="8"/>
        <v>0.05</v>
      </c>
      <c r="R15" s="23">
        <f>L15</f>
        <v>0</v>
      </c>
      <c r="S15" s="23">
        <f t="shared" si="10"/>
        <v>2750</v>
      </c>
      <c r="T15" s="74">
        <f t="shared" si="11"/>
        <v>0.05</v>
      </c>
      <c r="U15" s="77"/>
    </row>
    <row r="16" ht="29.15" customHeight="1" spans="1:21">
      <c r="A16" s="24">
        <v>9</v>
      </c>
      <c r="B16" s="24">
        <v>9</v>
      </c>
      <c r="C16" s="25" t="s">
        <v>84</v>
      </c>
      <c r="D16" s="26" t="s">
        <v>72</v>
      </c>
      <c r="E16" s="27">
        <v>50310.04</v>
      </c>
      <c r="F16" s="27">
        <v>50310.04</v>
      </c>
      <c r="G16" s="27">
        <f t="shared" ref="G16:G19" si="12">E16/2</f>
        <v>25155.02</v>
      </c>
      <c r="H16" s="27">
        <f t="shared" ref="H16:H19" si="13">F16/2</f>
        <v>25155.02</v>
      </c>
      <c r="I16" s="27">
        <f t="shared" si="5"/>
        <v>25154.91</v>
      </c>
      <c r="J16" s="27">
        <v>25154.91</v>
      </c>
      <c r="K16" s="27"/>
      <c r="L16" s="27">
        <f t="shared" si="9"/>
        <v>0.110000000000582</v>
      </c>
      <c r="M16" s="27">
        <f t="shared" si="6"/>
        <v>0.110000000000582</v>
      </c>
      <c r="N16" s="26" t="s">
        <v>73</v>
      </c>
      <c r="O16" s="26" t="s">
        <v>73</v>
      </c>
      <c r="P16" s="64">
        <f t="shared" si="7"/>
        <v>0.499997813557691</v>
      </c>
      <c r="Q16" s="73">
        <f t="shared" si="8"/>
        <v>0.499997813557691</v>
      </c>
      <c r="R16" s="23">
        <v>0</v>
      </c>
      <c r="S16" s="23">
        <f t="shared" si="10"/>
        <v>25154.91</v>
      </c>
      <c r="T16" s="74">
        <f t="shared" si="11"/>
        <v>0.499997813557691</v>
      </c>
      <c r="U16" s="75"/>
    </row>
    <row r="17" ht="54" customHeight="1" spans="1:21">
      <c r="A17" s="24">
        <v>10</v>
      </c>
      <c r="B17" s="24">
        <v>10</v>
      </c>
      <c r="C17" s="25" t="s">
        <v>85</v>
      </c>
      <c r="D17" s="26" t="s">
        <v>72</v>
      </c>
      <c r="E17" s="27">
        <v>1000</v>
      </c>
      <c r="F17" s="27">
        <v>1000</v>
      </c>
      <c r="G17" s="27">
        <f t="shared" si="12"/>
        <v>500</v>
      </c>
      <c r="H17" s="27">
        <f t="shared" si="13"/>
        <v>500</v>
      </c>
      <c r="I17" s="27">
        <f t="shared" si="5"/>
        <v>300</v>
      </c>
      <c r="J17" s="27">
        <v>300</v>
      </c>
      <c r="K17" s="27"/>
      <c r="L17" s="27">
        <f t="shared" si="9"/>
        <v>200</v>
      </c>
      <c r="M17" s="27">
        <f t="shared" si="6"/>
        <v>200</v>
      </c>
      <c r="N17" s="26" t="s">
        <v>76</v>
      </c>
      <c r="O17" s="26" t="s">
        <v>76</v>
      </c>
      <c r="P17" s="64">
        <f t="shared" si="7"/>
        <v>0.3</v>
      </c>
      <c r="Q17" s="73">
        <f t="shared" si="8"/>
        <v>0.3</v>
      </c>
      <c r="R17" s="23">
        <v>200</v>
      </c>
      <c r="S17" s="23">
        <f t="shared" si="10"/>
        <v>500</v>
      </c>
      <c r="T17" s="74">
        <f t="shared" si="11"/>
        <v>0.5</v>
      </c>
      <c r="U17" s="77"/>
    </row>
    <row r="18" ht="62.25" customHeight="1" spans="1:21">
      <c r="A18" s="24">
        <v>11</v>
      </c>
      <c r="B18" s="24">
        <v>11</v>
      </c>
      <c r="C18" s="25" t="s">
        <v>86</v>
      </c>
      <c r="D18" s="26" t="s">
        <v>72</v>
      </c>
      <c r="E18" s="27">
        <v>3229.41</v>
      </c>
      <c r="F18" s="27">
        <v>3229.41</v>
      </c>
      <c r="G18" s="27">
        <f t="shared" si="12"/>
        <v>1614.705</v>
      </c>
      <c r="H18" s="27">
        <f t="shared" si="13"/>
        <v>1614.705</v>
      </c>
      <c r="I18" s="27">
        <f t="shared" si="5"/>
        <v>1614</v>
      </c>
      <c r="J18" s="27">
        <v>1614</v>
      </c>
      <c r="K18" s="27"/>
      <c r="L18" s="27">
        <f t="shared" si="9"/>
        <v>0.704999999999927</v>
      </c>
      <c r="M18" s="27">
        <f t="shared" si="6"/>
        <v>0.704999999999927</v>
      </c>
      <c r="N18" s="26" t="s">
        <v>87</v>
      </c>
      <c r="O18" s="26" t="s">
        <v>87</v>
      </c>
      <c r="P18" s="64">
        <f t="shared" si="7"/>
        <v>0.499781693869778</v>
      </c>
      <c r="Q18" s="73">
        <f t="shared" si="8"/>
        <v>0.499781693869778</v>
      </c>
      <c r="R18" s="23">
        <v>0</v>
      </c>
      <c r="S18" s="23">
        <f t="shared" si="10"/>
        <v>1614</v>
      </c>
      <c r="T18" s="74">
        <f t="shared" si="11"/>
        <v>0.499781693869778</v>
      </c>
      <c r="U18" s="77"/>
    </row>
    <row r="19" s="3" customFormat="1" ht="32.25" customHeight="1" spans="1:21">
      <c r="A19" s="24">
        <v>12</v>
      </c>
      <c r="B19" s="24">
        <v>12</v>
      </c>
      <c r="C19" s="25" t="s">
        <v>88</v>
      </c>
      <c r="D19" s="26" t="s">
        <v>72</v>
      </c>
      <c r="E19" s="27">
        <v>4815</v>
      </c>
      <c r="F19" s="27">
        <v>5490.8</v>
      </c>
      <c r="G19" s="27">
        <f t="shared" si="12"/>
        <v>2407.5</v>
      </c>
      <c r="H19" s="27">
        <f t="shared" si="13"/>
        <v>2745.4</v>
      </c>
      <c r="I19" s="27">
        <f t="shared" si="5"/>
        <v>2947.07</v>
      </c>
      <c r="J19" s="27">
        <v>2947.07</v>
      </c>
      <c r="K19" s="27"/>
      <c r="L19" s="27">
        <f t="shared" si="9"/>
        <v>-539.57</v>
      </c>
      <c r="M19" s="27">
        <f t="shared" si="6"/>
        <v>-201.67</v>
      </c>
      <c r="N19" s="26" t="s">
        <v>73</v>
      </c>
      <c r="O19" s="26" t="s">
        <v>76</v>
      </c>
      <c r="P19" s="64">
        <f t="shared" si="7"/>
        <v>0.612060228452752</v>
      </c>
      <c r="Q19" s="73">
        <f t="shared" si="8"/>
        <v>0.536728709841917</v>
      </c>
      <c r="R19" s="23">
        <v>0</v>
      </c>
      <c r="S19" s="23">
        <f t="shared" si="10"/>
        <v>2947.07</v>
      </c>
      <c r="T19" s="74">
        <f t="shared" si="11"/>
        <v>0.612060228452752</v>
      </c>
      <c r="U19" s="77" t="s">
        <v>89</v>
      </c>
    </row>
    <row r="20" s="5" customFormat="1" ht="37.5" customHeight="1" spans="1:21">
      <c r="A20" s="24">
        <v>13</v>
      </c>
      <c r="B20" s="24">
        <v>13</v>
      </c>
      <c r="C20" s="25" t="s">
        <v>90</v>
      </c>
      <c r="D20" s="26" t="s">
        <v>91</v>
      </c>
      <c r="E20" s="27"/>
      <c r="F20" s="27">
        <v>6060</v>
      </c>
      <c r="G20" s="27"/>
      <c r="H20" s="27"/>
      <c r="I20" s="27">
        <f t="shared" si="5"/>
        <v>0</v>
      </c>
      <c r="J20" s="27"/>
      <c r="K20" s="27"/>
      <c r="L20" s="27">
        <f t="shared" si="9"/>
        <v>0</v>
      </c>
      <c r="M20" s="27"/>
      <c r="N20" s="26" t="s">
        <v>92</v>
      </c>
      <c r="O20" s="26" t="s">
        <v>92</v>
      </c>
      <c r="P20" s="64" t="e">
        <f t="shared" si="7"/>
        <v>#DIV/0!</v>
      </c>
      <c r="Q20" s="73">
        <f t="shared" si="8"/>
        <v>0</v>
      </c>
      <c r="R20" s="23"/>
      <c r="S20" s="23">
        <f t="shared" si="10"/>
        <v>0</v>
      </c>
      <c r="T20" s="74"/>
      <c r="U20" s="77"/>
    </row>
    <row r="21" s="5" customFormat="1" ht="33.75" customHeight="1" spans="1:21">
      <c r="A21" s="24">
        <v>14</v>
      </c>
      <c r="B21" s="24">
        <v>14</v>
      </c>
      <c r="C21" s="25" t="s">
        <v>93</v>
      </c>
      <c r="D21" s="26" t="s">
        <v>91</v>
      </c>
      <c r="E21" s="27"/>
      <c r="F21" s="27">
        <v>2043.03</v>
      </c>
      <c r="G21" s="27"/>
      <c r="H21" s="27"/>
      <c r="I21" s="27">
        <f t="shared" si="5"/>
        <v>0</v>
      </c>
      <c r="J21" s="27"/>
      <c r="K21" s="27"/>
      <c r="L21" s="27">
        <f t="shared" si="9"/>
        <v>0</v>
      </c>
      <c r="M21" s="27"/>
      <c r="N21" s="26" t="s">
        <v>92</v>
      </c>
      <c r="O21" s="26" t="s">
        <v>92</v>
      </c>
      <c r="P21" s="64" t="e">
        <f t="shared" si="7"/>
        <v>#DIV/0!</v>
      </c>
      <c r="Q21" s="73">
        <f t="shared" si="8"/>
        <v>0</v>
      </c>
      <c r="R21" s="23"/>
      <c r="S21" s="23">
        <f t="shared" si="10"/>
        <v>0</v>
      </c>
      <c r="T21" s="74"/>
      <c r="U21" s="77"/>
    </row>
    <row r="22" s="2" customFormat="1" ht="57" customHeight="1" spans="1:21">
      <c r="A22" s="24">
        <v>15</v>
      </c>
      <c r="B22" s="24">
        <v>15</v>
      </c>
      <c r="C22" s="25" t="s">
        <v>94</v>
      </c>
      <c r="D22" s="26" t="s">
        <v>72</v>
      </c>
      <c r="E22" s="27">
        <v>8134.06</v>
      </c>
      <c r="F22" s="27">
        <v>9939</v>
      </c>
      <c r="G22" s="27">
        <f t="shared" ref="G22:G27" si="14">E22/2</f>
        <v>4067.03</v>
      </c>
      <c r="H22" s="27">
        <f t="shared" ref="H22:H27" si="15">F22/2</f>
        <v>4969.5</v>
      </c>
      <c r="I22" s="27">
        <f t="shared" ref="I22:I53" si="16">J22+K22</f>
        <v>4243</v>
      </c>
      <c r="J22" s="65">
        <v>3995</v>
      </c>
      <c r="K22" s="65">
        <v>248</v>
      </c>
      <c r="L22" s="27">
        <f t="shared" si="9"/>
        <v>-175.97</v>
      </c>
      <c r="M22" s="27">
        <f t="shared" ref="M22:M27" si="17">H22-J22</f>
        <v>974.5</v>
      </c>
      <c r="N22" s="26" t="s">
        <v>73</v>
      </c>
      <c r="O22" s="26" t="s">
        <v>76</v>
      </c>
      <c r="P22" s="64">
        <f t="shared" si="7"/>
        <v>0.491144643634298</v>
      </c>
      <c r="Q22" s="73">
        <f t="shared" si="8"/>
        <v>0.401951906630446</v>
      </c>
      <c r="R22" s="23"/>
      <c r="S22" s="23">
        <f t="shared" si="10"/>
        <v>4243</v>
      </c>
      <c r="T22" s="74">
        <f t="shared" si="11"/>
        <v>0.521633722888693</v>
      </c>
      <c r="U22" s="77" t="s">
        <v>95</v>
      </c>
    </row>
    <row r="23" ht="53" customHeight="1" spans="1:21">
      <c r="A23" s="24">
        <v>16</v>
      </c>
      <c r="B23" s="24">
        <v>16</v>
      </c>
      <c r="C23" s="25" t="s">
        <v>96</v>
      </c>
      <c r="D23" s="26" t="s">
        <v>72</v>
      </c>
      <c r="E23" s="27">
        <v>5147</v>
      </c>
      <c r="F23" s="27">
        <v>5147</v>
      </c>
      <c r="G23" s="27">
        <f t="shared" si="14"/>
        <v>2573.5</v>
      </c>
      <c r="H23" s="27">
        <f t="shared" si="15"/>
        <v>2573.5</v>
      </c>
      <c r="I23" s="27">
        <f t="shared" si="16"/>
        <v>2683</v>
      </c>
      <c r="J23" s="27">
        <v>2555</v>
      </c>
      <c r="K23" s="27">
        <v>128</v>
      </c>
      <c r="L23" s="27">
        <f t="shared" si="9"/>
        <v>-109.5</v>
      </c>
      <c r="M23" s="27">
        <f t="shared" si="17"/>
        <v>18.5</v>
      </c>
      <c r="N23" s="26" t="s">
        <v>73</v>
      </c>
      <c r="O23" s="26" t="s">
        <v>76</v>
      </c>
      <c r="P23" s="64">
        <f t="shared" si="7"/>
        <v>0.496405673207694</v>
      </c>
      <c r="Q23" s="73">
        <f t="shared" si="8"/>
        <v>0.496405673207694</v>
      </c>
      <c r="R23" s="23"/>
      <c r="S23" s="23">
        <f t="shared" si="10"/>
        <v>2683</v>
      </c>
      <c r="T23" s="74">
        <f t="shared" si="11"/>
        <v>0.521274528851758</v>
      </c>
      <c r="U23" s="77" t="s">
        <v>97</v>
      </c>
    </row>
    <row r="24" ht="29.15" customHeight="1" spans="1:21">
      <c r="A24" s="24">
        <v>17</v>
      </c>
      <c r="B24" s="24">
        <v>17</v>
      </c>
      <c r="C24" s="25" t="s">
        <v>98</v>
      </c>
      <c r="D24" s="26" t="s">
        <v>72</v>
      </c>
      <c r="E24" s="27">
        <v>86.96</v>
      </c>
      <c r="F24" s="27">
        <v>86.96</v>
      </c>
      <c r="G24" s="27">
        <f t="shared" si="14"/>
        <v>43.48</v>
      </c>
      <c r="H24" s="27">
        <f t="shared" si="15"/>
        <v>43.48</v>
      </c>
      <c r="I24" s="27">
        <f t="shared" si="16"/>
        <v>43</v>
      </c>
      <c r="J24" s="27">
        <v>43</v>
      </c>
      <c r="K24" s="27"/>
      <c r="L24" s="27">
        <f t="shared" si="9"/>
        <v>0.479999999999997</v>
      </c>
      <c r="M24" s="27">
        <f t="shared" si="17"/>
        <v>0.479999999999997</v>
      </c>
      <c r="N24" s="26" t="s">
        <v>73</v>
      </c>
      <c r="O24" s="26" t="s">
        <v>73</v>
      </c>
      <c r="P24" s="64">
        <f t="shared" si="7"/>
        <v>0.494480220791168</v>
      </c>
      <c r="Q24" s="73">
        <f t="shared" si="8"/>
        <v>0.494480220791168</v>
      </c>
      <c r="R24" s="23">
        <v>0</v>
      </c>
      <c r="S24" s="23">
        <f t="shared" si="10"/>
        <v>43</v>
      </c>
      <c r="T24" s="74">
        <f t="shared" si="11"/>
        <v>0.494480220791168</v>
      </c>
      <c r="U24" s="77"/>
    </row>
    <row r="25" ht="36.75" customHeight="1" spans="1:21">
      <c r="A25" s="24">
        <v>18</v>
      </c>
      <c r="B25" s="24">
        <v>18</v>
      </c>
      <c r="C25" s="25" t="s">
        <v>99</v>
      </c>
      <c r="D25" s="26" t="s">
        <v>72</v>
      </c>
      <c r="E25" s="27">
        <v>3406.59</v>
      </c>
      <c r="F25" s="27">
        <v>3406.59</v>
      </c>
      <c r="G25" s="27">
        <f t="shared" si="14"/>
        <v>1703.295</v>
      </c>
      <c r="H25" s="27">
        <f t="shared" si="15"/>
        <v>1703.295</v>
      </c>
      <c r="I25" s="27">
        <f t="shared" si="16"/>
        <v>1698.4</v>
      </c>
      <c r="J25" s="27">
        <v>1538.4</v>
      </c>
      <c r="K25" s="27">
        <v>160</v>
      </c>
      <c r="L25" s="27">
        <f t="shared" si="9"/>
        <v>4.89499999999998</v>
      </c>
      <c r="M25" s="27">
        <f t="shared" si="17"/>
        <v>164.895</v>
      </c>
      <c r="N25" s="26" t="s">
        <v>100</v>
      </c>
      <c r="O25" s="26" t="s">
        <v>100</v>
      </c>
      <c r="P25" s="64">
        <f t="shared" si="7"/>
        <v>0.451595290304968</v>
      </c>
      <c r="Q25" s="73">
        <f t="shared" si="8"/>
        <v>0.451595290304968</v>
      </c>
      <c r="R25" s="23">
        <v>0</v>
      </c>
      <c r="S25" s="23">
        <f t="shared" si="10"/>
        <v>1698.4</v>
      </c>
      <c r="T25" s="74">
        <f t="shared" si="11"/>
        <v>0.498563079208241</v>
      </c>
      <c r="U25" s="77"/>
    </row>
    <row r="26" s="5" customFormat="1" ht="36" customHeight="1" spans="1:21">
      <c r="A26" s="24">
        <v>19</v>
      </c>
      <c r="B26" s="24">
        <v>19</v>
      </c>
      <c r="C26" s="25" t="s">
        <v>101</v>
      </c>
      <c r="D26" s="26" t="s">
        <v>72</v>
      </c>
      <c r="E26" s="27">
        <v>1172.38</v>
      </c>
      <c r="F26" s="27">
        <v>1172.38</v>
      </c>
      <c r="G26" s="27">
        <f t="shared" si="14"/>
        <v>586.19</v>
      </c>
      <c r="H26" s="27">
        <f t="shared" si="15"/>
        <v>586.19</v>
      </c>
      <c r="I26" s="27">
        <f t="shared" si="16"/>
        <v>719</v>
      </c>
      <c r="J26" s="27">
        <v>719</v>
      </c>
      <c r="K26" s="27"/>
      <c r="L26" s="27">
        <f t="shared" si="9"/>
        <v>-132.81</v>
      </c>
      <c r="M26" s="27">
        <f t="shared" si="17"/>
        <v>-132.81</v>
      </c>
      <c r="N26" s="26" t="s">
        <v>73</v>
      </c>
      <c r="O26" s="26" t="s">
        <v>73</v>
      </c>
      <c r="P26" s="64">
        <f t="shared" si="7"/>
        <v>0.613282382845153</v>
      </c>
      <c r="Q26" s="73">
        <f t="shared" si="8"/>
        <v>0.613282382845153</v>
      </c>
      <c r="R26" s="23">
        <v>0</v>
      </c>
      <c r="S26" s="23">
        <f t="shared" si="10"/>
        <v>719</v>
      </c>
      <c r="T26" s="74">
        <f t="shared" si="11"/>
        <v>0.613282382845153</v>
      </c>
      <c r="U26" s="77" t="s">
        <v>89</v>
      </c>
    </row>
    <row r="27" s="3" customFormat="1" ht="29.15" customHeight="1" spans="1:21">
      <c r="A27" s="24">
        <v>20</v>
      </c>
      <c r="B27" s="24">
        <v>20</v>
      </c>
      <c r="C27" s="25" t="s">
        <v>102</v>
      </c>
      <c r="D27" s="26" t="s">
        <v>72</v>
      </c>
      <c r="E27" s="27">
        <v>1269.71</v>
      </c>
      <c r="F27" s="27">
        <v>1854</v>
      </c>
      <c r="G27" s="27">
        <f t="shared" si="14"/>
        <v>634.855</v>
      </c>
      <c r="H27" s="27">
        <f t="shared" si="15"/>
        <v>927</v>
      </c>
      <c r="I27" s="27">
        <f t="shared" si="16"/>
        <v>634</v>
      </c>
      <c r="J27" s="57">
        <v>634</v>
      </c>
      <c r="K27" s="57"/>
      <c r="L27" s="27">
        <f t="shared" si="9"/>
        <v>0.855000000000018</v>
      </c>
      <c r="M27" s="27">
        <f t="shared" si="17"/>
        <v>293</v>
      </c>
      <c r="N27" s="26" t="s">
        <v>73</v>
      </c>
      <c r="O27" s="26" t="s">
        <v>76</v>
      </c>
      <c r="P27" s="64">
        <f t="shared" si="7"/>
        <v>0.499326617889124</v>
      </c>
      <c r="Q27" s="73">
        <f t="shared" si="8"/>
        <v>0.341963322545847</v>
      </c>
      <c r="R27" s="23"/>
      <c r="S27" s="23">
        <f t="shared" si="10"/>
        <v>634</v>
      </c>
      <c r="T27" s="74">
        <f t="shared" si="11"/>
        <v>0.499326617889124</v>
      </c>
      <c r="U27" s="77"/>
    </row>
    <row r="28" s="1" customFormat="1" ht="27" customHeight="1" spans="1:23">
      <c r="A28" s="18" t="s">
        <v>103</v>
      </c>
      <c r="B28" s="18"/>
      <c r="C28" s="18"/>
      <c r="D28" s="18"/>
      <c r="E28" s="19">
        <f t="shared" ref="E28:M28" si="18">SUM(E29:E53)</f>
        <v>84053.46</v>
      </c>
      <c r="F28" s="19">
        <f t="shared" si="18"/>
        <v>85668.07</v>
      </c>
      <c r="G28" s="19">
        <f t="shared" si="18"/>
        <v>42026.73</v>
      </c>
      <c r="H28" s="19">
        <f t="shared" si="18"/>
        <v>42834.035</v>
      </c>
      <c r="I28" s="27">
        <f t="shared" si="18"/>
        <v>40053.9</v>
      </c>
      <c r="J28" s="19">
        <f t="shared" si="18"/>
        <v>38563.9</v>
      </c>
      <c r="K28" s="19">
        <f t="shared" si="18"/>
        <v>1490</v>
      </c>
      <c r="L28" s="19">
        <f t="shared" si="18"/>
        <v>1972.83</v>
      </c>
      <c r="M28" s="19">
        <f t="shared" si="18"/>
        <v>4270.135</v>
      </c>
      <c r="N28" s="18"/>
      <c r="O28" s="18"/>
      <c r="P28" s="18"/>
      <c r="Q28" s="71"/>
      <c r="R28" s="72">
        <f>SUM(R29:R53)</f>
        <v>4682</v>
      </c>
      <c r="S28" s="23">
        <f t="shared" si="10"/>
        <v>44735.9</v>
      </c>
      <c r="T28" s="74"/>
      <c r="U28" s="70"/>
      <c r="W28" s="1">
        <f>L51</f>
        <v>-2762</v>
      </c>
    </row>
    <row r="29" s="5" customFormat="1" ht="29.15" customHeight="1" spans="1:24">
      <c r="A29" s="24">
        <v>21</v>
      </c>
      <c r="B29" s="24">
        <v>21</v>
      </c>
      <c r="C29" s="28" t="s">
        <v>104</v>
      </c>
      <c r="D29" s="26" t="s">
        <v>72</v>
      </c>
      <c r="E29" s="27">
        <v>7309.63</v>
      </c>
      <c r="F29" s="27">
        <v>7309.63</v>
      </c>
      <c r="G29" s="27">
        <f t="shared" ref="G29:G53" si="19">E29/2</f>
        <v>3654.815</v>
      </c>
      <c r="H29" s="27">
        <f t="shared" ref="H29:H50" si="20">F29/2</f>
        <v>3654.815</v>
      </c>
      <c r="I29" s="27">
        <f t="shared" si="16"/>
        <v>3653</v>
      </c>
      <c r="J29" s="27">
        <v>3293</v>
      </c>
      <c r="K29" s="27">
        <v>360</v>
      </c>
      <c r="L29" s="27">
        <f>G29-I29</f>
        <v>1.81500000000005</v>
      </c>
      <c r="M29" s="27">
        <f t="shared" ref="M29:M50" si="21">H29-J29</f>
        <v>361.815</v>
      </c>
      <c r="N29" s="26" t="s">
        <v>105</v>
      </c>
      <c r="O29" s="26" t="s">
        <v>105</v>
      </c>
      <c r="P29" s="64">
        <f t="shared" ref="P29:P53" si="22">J29/E29</f>
        <v>0.450501598576125</v>
      </c>
      <c r="Q29" s="73">
        <f t="shared" ref="Q29:Q50" si="23">J29/F29</f>
        <v>0.450501598576125</v>
      </c>
      <c r="R29" s="23">
        <v>0</v>
      </c>
      <c r="S29" s="23">
        <f t="shared" si="10"/>
        <v>3653</v>
      </c>
      <c r="T29" s="74">
        <f t="shared" si="11"/>
        <v>0.499751697418337</v>
      </c>
      <c r="U29" s="77"/>
      <c r="X29" s="5">
        <f>L29+L30+L34+L35+L36+L37+L31+L38+L39+L40+L41++L42+L43+L44+L46+L52</f>
        <v>29.08</v>
      </c>
    </row>
    <row r="30" ht="61.5" customHeight="1" spans="1:21">
      <c r="A30" s="24">
        <v>22</v>
      </c>
      <c r="B30" s="24">
        <v>22</v>
      </c>
      <c r="C30" s="28" t="s">
        <v>106</v>
      </c>
      <c r="D30" s="26" t="s">
        <v>72</v>
      </c>
      <c r="E30" s="27">
        <v>7526.74</v>
      </c>
      <c r="F30" s="27">
        <v>7526.74</v>
      </c>
      <c r="G30" s="27">
        <f t="shared" si="19"/>
        <v>3763.37</v>
      </c>
      <c r="H30" s="27">
        <f t="shared" si="20"/>
        <v>3763.37</v>
      </c>
      <c r="I30" s="27">
        <f t="shared" si="16"/>
        <v>3757</v>
      </c>
      <c r="J30" s="27">
        <v>3387</v>
      </c>
      <c r="K30" s="27">
        <v>370</v>
      </c>
      <c r="L30" s="27">
        <f t="shared" ref="L30:L53" si="24">G30-I30</f>
        <v>6.36999999999989</v>
      </c>
      <c r="M30" s="27">
        <f t="shared" si="21"/>
        <v>376.37</v>
      </c>
      <c r="N30" s="26" t="s">
        <v>105</v>
      </c>
      <c r="O30" s="26" t="s">
        <v>105</v>
      </c>
      <c r="P30" s="64">
        <f t="shared" si="22"/>
        <v>0.449995615631734</v>
      </c>
      <c r="Q30" s="73">
        <f t="shared" si="23"/>
        <v>0.449995615631734</v>
      </c>
      <c r="R30" s="23">
        <v>0</v>
      </c>
      <c r="S30" s="23">
        <f t="shared" si="10"/>
        <v>3757</v>
      </c>
      <c r="T30" s="74">
        <f t="shared" si="11"/>
        <v>0.49915368406508</v>
      </c>
      <c r="U30" s="77"/>
    </row>
    <row r="31" ht="29.15" customHeight="1" spans="1:21">
      <c r="A31" s="24">
        <v>23</v>
      </c>
      <c r="B31" s="24">
        <v>23</v>
      </c>
      <c r="C31" s="28" t="s">
        <v>107</v>
      </c>
      <c r="D31" s="26" t="s">
        <v>72</v>
      </c>
      <c r="E31" s="27">
        <v>4269.56</v>
      </c>
      <c r="F31" s="27">
        <v>4269.56</v>
      </c>
      <c r="G31" s="27">
        <f t="shared" si="19"/>
        <v>2134.78</v>
      </c>
      <c r="H31" s="27">
        <f t="shared" si="20"/>
        <v>2134.78</v>
      </c>
      <c r="I31" s="27">
        <f t="shared" si="16"/>
        <v>2125</v>
      </c>
      <c r="J31" s="27">
        <v>1925</v>
      </c>
      <c r="K31" s="27">
        <v>200</v>
      </c>
      <c r="L31" s="27">
        <f t="shared" si="24"/>
        <v>9.7800000000002</v>
      </c>
      <c r="M31" s="27">
        <f t="shared" si="21"/>
        <v>209.78</v>
      </c>
      <c r="N31" s="26" t="s">
        <v>105</v>
      </c>
      <c r="O31" s="26" t="s">
        <v>105</v>
      </c>
      <c r="P31" s="64">
        <f t="shared" si="22"/>
        <v>0.450866131404641</v>
      </c>
      <c r="Q31" s="73">
        <f t="shared" si="23"/>
        <v>0.450866131404641</v>
      </c>
      <c r="R31" s="23">
        <v>0</v>
      </c>
      <c r="S31" s="23">
        <f t="shared" si="10"/>
        <v>2125</v>
      </c>
      <c r="T31" s="74">
        <f t="shared" si="11"/>
        <v>0.497709365836292</v>
      </c>
      <c r="U31" s="77"/>
    </row>
    <row r="32" ht="39.75" customHeight="1" spans="1:21">
      <c r="A32" s="24">
        <v>24</v>
      </c>
      <c r="B32" s="24">
        <v>24</v>
      </c>
      <c r="C32" s="28" t="s">
        <v>108</v>
      </c>
      <c r="D32" s="26" t="s">
        <v>72</v>
      </c>
      <c r="E32" s="27">
        <v>1199</v>
      </c>
      <c r="F32" s="27">
        <v>1199</v>
      </c>
      <c r="G32" s="27">
        <f t="shared" si="19"/>
        <v>599.5</v>
      </c>
      <c r="H32" s="27">
        <f t="shared" si="20"/>
        <v>599.5</v>
      </c>
      <c r="I32" s="27">
        <f t="shared" si="16"/>
        <v>539.55</v>
      </c>
      <c r="J32" s="27">
        <v>539.55</v>
      </c>
      <c r="K32" s="27"/>
      <c r="L32" s="27">
        <f t="shared" si="24"/>
        <v>59.95</v>
      </c>
      <c r="M32" s="27">
        <f t="shared" si="21"/>
        <v>59.95</v>
      </c>
      <c r="N32" s="26" t="s">
        <v>76</v>
      </c>
      <c r="O32" s="26" t="s">
        <v>76</v>
      </c>
      <c r="P32" s="64">
        <f t="shared" si="22"/>
        <v>0.45</v>
      </c>
      <c r="Q32" s="73">
        <f t="shared" si="23"/>
        <v>0.45</v>
      </c>
      <c r="R32" s="23">
        <v>59</v>
      </c>
      <c r="S32" s="23">
        <f t="shared" si="10"/>
        <v>598.55</v>
      </c>
      <c r="T32" s="74">
        <f t="shared" si="11"/>
        <v>0.499207673060884</v>
      </c>
      <c r="U32" s="77"/>
    </row>
    <row r="33" ht="29.15" customHeight="1" spans="1:21">
      <c r="A33" s="24">
        <v>25</v>
      </c>
      <c r="B33" s="24">
        <v>25</v>
      </c>
      <c r="C33" s="28" t="s">
        <v>109</v>
      </c>
      <c r="D33" s="26" t="s">
        <v>72</v>
      </c>
      <c r="E33" s="27">
        <v>1953.36</v>
      </c>
      <c r="F33" s="27">
        <v>1953.36</v>
      </c>
      <c r="G33" s="27">
        <f t="shared" si="19"/>
        <v>976.68</v>
      </c>
      <c r="H33" s="27">
        <f t="shared" si="20"/>
        <v>976.68</v>
      </c>
      <c r="I33" s="27">
        <f t="shared" si="16"/>
        <v>879</v>
      </c>
      <c r="J33" s="27">
        <v>879</v>
      </c>
      <c r="K33" s="27"/>
      <c r="L33" s="27">
        <f t="shared" si="24"/>
        <v>97.6799999999999</v>
      </c>
      <c r="M33" s="27">
        <f t="shared" si="21"/>
        <v>97.6799999999999</v>
      </c>
      <c r="N33" s="26" t="s">
        <v>73</v>
      </c>
      <c r="O33" s="26" t="s">
        <v>73</v>
      </c>
      <c r="P33" s="64">
        <f t="shared" si="22"/>
        <v>0.449993856739157</v>
      </c>
      <c r="Q33" s="73">
        <f t="shared" si="23"/>
        <v>0.449993856739157</v>
      </c>
      <c r="R33" s="23">
        <v>97</v>
      </c>
      <c r="S33" s="23">
        <f t="shared" si="10"/>
        <v>976</v>
      </c>
      <c r="T33" s="74">
        <f t="shared" si="11"/>
        <v>0.499651881885572</v>
      </c>
      <c r="U33" s="77"/>
    </row>
    <row r="34" ht="39.75" customHeight="1" spans="1:21">
      <c r="A34" s="24">
        <v>26</v>
      </c>
      <c r="B34" s="24">
        <v>26</v>
      </c>
      <c r="C34" s="28" t="s">
        <v>110</v>
      </c>
      <c r="D34" s="26" t="s">
        <v>72</v>
      </c>
      <c r="E34" s="27">
        <v>2215.33</v>
      </c>
      <c r="F34" s="27">
        <v>2215.33</v>
      </c>
      <c r="G34" s="27">
        <f t="shared" si="19"/>
        <v>1107.665</v>
      </c>
      <c r="H34" s="27">
        <f t="shared" si="20"/>
        <v>1107.665</v>
      </c>
      <c r="I34" s="27">
        <f t="shared" si="16"/>
        <v>1107</v>
      </c>
      <c r="J34" s="27">
        <v>1107</v>
      </c>
      <c r="K34" s="27"/>
      <c r="L34" s="27">
        <f t="shared" si="24"/>
        <v>0.664999999999964</v>
      </c>
      <c r="M34" s="27">
        <f t="shared" si="21"/>
        <v>0.664999999999964</v>
      </c>
      <c r="N34" s="26" t="s">
        <v>73</v>
      </c>
      <c r="O34" s="26" t="s">
        <v>73</v>
      </c>
      <c r="P34" s="64">
        <f t="shared" si="22"/>
        <v>0.499699818988593</v>
      </c>
      <c r="Q34" s="73">
        <f t="shared" si="23"/>
        <v>0.499699818988593</v>
      </c>
      <c r="R34" s="23">
        <v>0</v>
      </c>
      <c r="S34" s="23">
        <f t="shared" si="10"/>
        <v>1107</v>
      </c>
      <c r="T34" s="74">
        <f t="shared" si="11"/>
        <v>0.499699818988593</v>
      </c>
      <c r="U34" s="77"/>
    </row>
    <row r="35" ht="29.15" customHeight="1" spans="1:21">
      <c r="A35" s="24">
        <v>27</v>
      </c>
      <c r="B35" s="24">
        <v>27</v>
      </c>
      <c r="C35" s="28" t="s">
        <v>111</v>
      </c>
      <c r="D35" s="26" t="s">
        <v>72</v>
      </c>
      <c r="E35" s="27">
        <v>1639.89</v>
      </c>
      <c r="F35" s="27">
        <v>1639.89</v>
      </c>
      <c r="G35" s="27">
        <f t="shared" si="19"/>
        <v>819.945</v>
      </c>
      <c r="H35" s="27">
        <f t="shared" si="20"/>
        <v>819.945</v>
      </c>
      <c r="I35" s="27">
        <f t="shared" si="16"/>
        <v>819</v>
      </c>
      <c r="J35" s="27">
        <v>819</v>
      </c>
      <c r="K35" s="27"/>
      <c r="L35" s="27">
        <f t="shared" si="24"/>
        <v>0.94500000000005</v>
      </c>
      <c r="M35" s="27">
        <f t="shared" si="21"/>
        <v>0.94500000000005</v>
      </c>
      <c r="N35" s="26" t="s">
        <v>73</v>
      </c>
      <c r="O35" s="26" t="s">
        <v>73</v>
      </c>
      <c r="P35" s="64">
        <f t="shared" si="22"/>
        <v>0.499423741836343</v>
      </c>
      <c r="Q35" s="73">
        <f t="shared" si="23"/>
        <v>0.499423741836343</v>
      </c>
      <c r="R35" s="23">
        <v>0</v>
      </c>
      <c r="S35" s="23">
        <f t="shared" si="10"/>
        <v>819</v>
      </c>
      <c r="T35" s="74">
        <f t="shared" si="11"/>
        <v>0.499423741836343</v>
      </c>
      <c r="U35" s="77"/>
    </row>
    <row r="36" ht="29.15" customHeight="1" spans="1:21">
      <c r="A36" s="24">
        <v>28</v>
      </c>
      <c r="B36" s="24">
        <v>28</v>
      </c>
      <c r="C36" s="28" t="s">
        <v>112</v>
      </c>
      <c r="D36" s="26" t="s">
        <v>72</v>
      </c>
      <c r="E36" s="27">
        <v>1805.84</v>
      </c>
      <c r="F36" s="27">
        <v>1805.84</v>
      </c>
      <c r="G36" s="27">
        <f t="shared" si="19"/>
        <v>902.92</v>
      </c>
      <c r="H36" s="27">
        <f t="shared" si="20"/>
        <v>902.92</v>
      </c>
      <c r="I36" s="27">
        <f t="shared" si="16"/>
        <v>902</v>
      </c>
      <c r="J36" s="27">
        <v>902</v>
      </c>
      <c r="K36" s="27"/>
      <c r="L36" s="27">
        <f t="shared" si="24"/>
        <v>0.919999999999959</v>
      </c>
      <c r="M36" s="27">
        <f t="shared" si="21"/>
        <v>0.919999999999959</v>
      </c>
      <c r="N36" s="26" t="s">
        <v>73</v>
      </c>
      <c r="O36" s="26" t="s">
        <v>73</v>
      </c>
      <c r="P36" s="64">
        <f t="shared" si="22"/>
        <v>0.499490541797723</v>
      </c>
      <c r="Q36" s="73">
        <f t="shared" si="23"/>
        <v>0.499490541797723</v>
      </c>
      <c r="R36" s="23">
        <v>0</v>
      </c>
      <c r="S36" s="23">
        <f t="shared" si="10"/>
        <v>902</v>
      </c>
      <c r="T36" s="74">
        <f t="shared" si="11"/>
        <v>0.499490541797723</v>
      </c>
      <c r="U36" s="77"/>
    </row>
    <row r="37" ht="29.15" customHeight="1" spans="1:21">
      <c r="A37" s="24">
        <v>29</v>
      </c>
      <c r="B37" s="24">
        <v>29</v>
      </c>
      <c r="C37" s="28" t="s">
        <v>113</v>
      </c>
      <c r="D37" s="26" t="s">
        <v>72</v>
      </c>
      <c r="E37" s="27">
        <v>1177.12</v>
      </c>
      <c r="F37" s="27">
        <v>1177.12</v>
      </c>
      <c r="G37" s="27">
        <f t="shared" si="19"/>
        <v>588.56</v>
      </c>
      <c r="H37" s="27">
        <f t="shared" si="20"/>
        <v>588.56</v>
      </c>
      <c r="I37" s="27">
        <f t="shared" si="16"/>
        <v>588</v>
      </c>
      <c r="J37" s="27">
        <v>588</v>
      </c>
      <c r="K37" s="27"/>
      <c r="L37" s="27">
        <f t="shared" si="24"/>
        <v>0.559999999999945</v>
      </c>
      <c r="M37" s="27">
        <f t="shared" si="21"/>
        <v>0.559999999999945</v>
      </c>
      <c r="N37" s="26" t="s">
        <v>73</v>
      </c>
      <c r="O37" s="26" t="s">
        <v>73</v>
      </c>
      <c r="P37" s="64">
        <f t="shared" si="22"/>
        <v>0.499524262607041</v>
      </c>
      <c r="Q37" s="73">
        <f t="shared" si="23"/>
        <v>0.499524262607041</v>
      </c>
      <c r="R37" s="23">
        <v>0</v>
      </c>
      <c r="S37" s="23">
        <f t="shared" si="10"/>
        <v>588</v>
      </c>
      <c r="T37" s="74">
        <f t="shared" si="11"/>
        <v>0.499524262607041</v>
      </c>
      <c r="U37" s="77"/>
    </row>
    <row r="38" ht="29.15" customHeight="1" spans="1:21">
      <c r="A38" s="24">
        <v>30</v>
      </c>
      <c r="B38" s="24">
        <v>30</v>
      </c>
      <c r="C38" s="28" t="s">
        <v>114</v>
      </c>
      <c r="D38" s="26" t="s">
        <v>72</v>
      </c>
      <c r="E38" s="27">
        <v>1119.62</v>
      </c>
      <c r="F38" s="27">
        <v>1119.62</v>
      </c>
      <c r="G38" s="27">
        <f t="shared" si="19"/>
        <v>559.81</v>
      </c>
      <c r="H38" s="27">
        <f t="shared" si="20"/>
        <v>559.81</v>
      </c>
      <c r="I38" s="27">
        <f t="shared" si="16"/>
        <v>559</v>
      </c>
      <c r="J38" s="27">
        <v>559</v>
      </c>
      <c r="K38" s="27"/>
      <c r="L38" s="27">
        <f t="shared" si="24"/>
        <v>0.809999999999945</v>
      </c>
      <c r="M38" s="27">
        <f t="shared" si="21"/>
        <v>0.809999999999945</v>
      </c>
      <c r="N38" s="26" t="s">
        <v>73</v>
      </c>
      <c r="O38" s="26" t="s">
        <v>73</v>
      </c>
      <c r="P38" s="64">
        <f t="shared" si="22"/>
        <v>0.499276540254729</v>
      </c>
      <c r="Q38" s="73">
        <f t="shared" si="23"/>
        <v>0.499276540254729</v>
      </c>
      <c r="R38" s="23">
        <v>0</v>
      </c>
      <c r="S38" s="23">
        <f t="shared" si="10"/>
        <v>559</v>
      </c>
      <c r="T38" s="74">
        <f t="shared" si="11"/>
        <v>0.499276540254729</v>
      </c>
      <c r="U38" s="77"/>
    </row>
    <row r="39" ht="61.5" customHeight="1" spans="1:21">
      <c r="A39" s="24">
        <v>31</v>
      </c>
      <c r="B39" s="24">
        <v>31</v>
      </c>
      <c r="C39" s="28" t="s">
        <v>115</v>
      </c>
      <c r="D39" s="26" t="s">
        <v>72</v>
      </c>
      <c r="E39" s="27">
        <v>3722.52</v>
      </c>
      <c r="F39" s="27">
        <v>3722.52</v>
      </c>
      <c r="G39" s="27">
        <f t="shared" si="19"/>
        <v>1861.26</v>
      </c>
      <c r="H39" s="27">
        <f t="shared" si="20"/>
        <v>1861.26</v>
      </c>
      <c r="I39" s="27">
        <f t="shared" si="16"/>
        <v>1861</v>
      </c>
      <c r="J39" s="27">
        <v>1861</v>
      </c>
      <c r="K39" s="27"/>
      <c r="L39" s="27">
        <f t="shared" si="24"/>
        <v>0.259999999999991</v>
      </c>
      <c r="M39" s="27">
        <f t="shared" si="21"/>
        <v>0.259999999999991</v>
      </c>
      <c r="N39" s="26" t="s">
        <v>87</v>
      </c>
      <c r="O39" s="26" t="s">
        <v>87</v>
      </c>
      <c r="P39" s="64">
        <f t="shared" si="22"/>
        <v>0.499930154841344</v>
      </c>
      <c r="Q39" s="73">
        <f t="shared" si="23"/>
        <v>0.499930154841344</v>
      </c>
      <c r="R39" s="23">
        <v>0</v>
      </c>
      <c r="S39" s="23">
        <f t="shared" si="10"/>
        <v>1861</v>
      </c>
      <c r="T39" s="74">
        <f t="shared" si="11"/>
        <v>0.499930154841344</v>
      </c>
      <c r="U39" s="78" t="s">
        <v>116</v>
      </c>
    </row>
    <row r="40" ht="57.75" customHeight="1" spans="1:21">
      <c r="A40" s="24">
        <v>32</v>
      </c>
      <c r="B40" s="24">
        <v>32</v>
      </c>
      <c r="C40" s="28" t="s">
        <v>117</v>
      </c>
      <c r="D40" s="26" t="s">
        <v>72</v>
      </c>
      <c r="E40" s="27">
        <v>4661.36</v>
      </c>
      <c r="F40" s="27">
        <v>4661.36</v>
      </c>
      <c r="G40" s="27">
        <f t="shared" si="19"/>
        <v>2330.68</v>
      </c>
      <c r="H40" s="27">
        <f t="shared" si="20"/>
        <v>2330.68</v>
      </c>
      <c r="I40" s="27">
        <f t="shared" si="16"/>
        <v>2330</v>
      </c>
      <c r="J40" s="27">
        <v>2330</v>
      </c>
      <c r="K40" s="27"/>
      <c r="L40" s="27">
        <f t="shared" si="24"/>
        <v>0.679999999999836</v>
      </c>
      <c r="M40" s="27">
        <f t="shared" si="21"/>
        <v>0.679999999999836</v>
      </c>
      <c r="N40" s="26" t="s">
        <v>73</v>
      </c>
      <c r="O40" s="26" t="s">
        <v>73</v>
      </c>
      <c r="P40" s="64">
        <f t="shared" si="22"/>
        <v>0.49985411982769</v>
      </c>
      <c r="Q40" s="73">
        <f t="shared" si="23"/>
        <v>0.49985411982769</v>
      </c>
      <c r="R40" s="23">
        <v>0</v>
      </c>
      <c r="S40" s="23">
        <f t="shared" si="10"/>
        <v>2330</v>
      </c>
      <c r="T40" s="74">
        <f t="shared" si="11"/>
        <v>0.49985411982769</v>
      </c>
      <c r="U40" s="77"/>
    </row>
    <row r="41" ht="51" customHeight="1" spans="1:21">
      <c r="A41" s="24">
        <v>33</v>
      </c>
      <c r="B41" s="24">
        <v>33</v>
      </c>
      <c r="C41" s="28" t="s">
        <v>118</v>
      </c>
      <c r="D41" s="26" t="s">
        <v>72</v>
      </c>
      <c r="E41" s="27">
        <v>871.02</v>
      </c>
      <c r="F41" s="27">
        <v>871.02</v>
      </c>
      <c r="G41" s="27">
        <f t="shared" si="19"/>
        <v>435.51</v>
      </c>
      <c r="H41" s="27">
        <f t="shared" si="20"/>
        <v>435.51</v>
      </c>
      <c r="I41" s="27">
        <f t="shared" si="16"/>
        <v>435</v>
      </c>
      <c r="J41" s="27">
        <v>435</v>
      </c>
      <c r="K41" s="27"/>
      <c r="L41" s="27">
        <f t="shared" si="24"/>
        <v>0.509999999999991</v>
      </c>
      <c r="M41" s="27">
        <f t="shared" si="21"/>
        <v>0.509999999999991</v>
      </c>
      <c r="N41" s="26" t="s">
        <v>73</v>
      </c>
      <c r="O41" s="26" t="s">
        <v>73</v>
      </c>
      <c r="P41" s="64">
        <f t="shared" si="22"/>
        <v>0.49941447957567</v>
      </c>
      <c r="Q41" s="73">
        <f t="shared" si="23"/>
        <v>0.49941447957567</v>
      </c>
      <c r="R41" s="23">
        <v>0</v>
      </c>
      <c r="S41" s="23">
        <f t="shared" ref="S41:S72" si="25">I41+R41</f>
        <v>435</v>
      </c>
      <c r="T41" s="74">
        <f t="shared" ref="T41:T72" si="26">S41/E41</f>
        <v>0.49941447957567</v>
      </c>
      <c r="U41" s="77"/>
    </row>
    <row r="42" ht="48" customHeight="1" spans="1:21">
      <c r="A42" s="24">
        <v>34</v>
      </c>
      <c r="B42" s="24">
        <v>34</v>
      </c>
      <c r="C42" s="28" t="s">
        <v>119</v>
      </c>
      <c r="D42" s="26" t="s">
        <v>72</v>
      </c>
      <c r="E42" s="27">
        <v>2313.8</v>
      </c>
      <c r="F42" s="27">
        <v>2313.8</v>
      </c>
      <c r="G42" s="27">
        <f t="shared" si="19"/>
        <v>1156.9</v>
      </c>
      <c r="H42" s="27">
        <f t="shared" si="20"/>
        <v>1156.9</v>
      </c>
      <c r="I42" s="27">
        <f t="shared" si="16"/>
        <v>1156</v>
      </c>
      <c r="J42" s="27">
        <v>1156</v>
      </c>
      <c r="K42" s="27"/>
      <c r="L42" s="27">
        <f t="shared" si="24"/>
        <v>0.900000000000091</v>
      </c>
      <c r="M42" s="27">
        <f t="shared" si="21"/>
        <v>0.900000000000091</v>
      </c>
      <c r="N42" s="26" t="s">
        <v>73</v>
      </c>
      <c r="O42" s="26" t="s">
        <v>73</v>
      </c>
      <c r="P42" s="64">
        <f t="shared" si="22"/>
        <v>0.499611029475322</v>
      </c>
      <c r="Q42" s="73">
        <f t="shared" si="23"/>
        <v>0.499611029475322</v>
      </c>
      <c r="R42" s="23">
        <v>0</v>
      </c>
      <c r="S42" s="23">
        <f t="shared" si="25"/>
        <v>1156</v>
      </c>
      <c r="T42" s="74">
        <f t="shared" si="26"/>
        <v>0.499611029475322</v>
      </c>
      <c r="U42" s="77"/>
    </row>
    <row r="43" ht="52.5" customHeight="1" spans="1:21">
      <c r="A43" s="24">
        <v>35</v>
      </c>
      <c r="B43" s="24">
        <v>35</v>
      </c>
      <c r="C43" s="28" t="s">
        <v>120</v>
      </c>
      <c r="D43" s="26" t="s">
        <v>72</v>
      </c>
      <c r="E43" s="27">
        <v>2580.83</v>
      </c>
      <c r="F43" s="27">
        <v>2580.83</v>
      </c>
      <c r="G43" s="27">
        <f t="shared" si="19"/>
        <v>1290.415</v>
      </c>
      <c r="H43" s="27">
        <f t="shared" si="20"/>
        <v>1290.415</v>
      </c>
      <c r="I43" s="27">
        <f t="shared" si="16"/>
        <v>1290</v>
      </c>
      <c r="J43" s="27">
        <v>1290</v>
      </c>
      <c r="K43" s="27"/>
      <c r="L43" s="27">
        <f t="shared" si="24"/>
        <v>0.414999999999964</v>
      </c>
      <c r="M43" s="27">
        <f t="shared" si="21"/>
        <v>0.414999999999964</v>
      </c>
      <c r="N43" s="26" t="s">
        <v>73</v>
      </c>
      <c r="O43" s="26" t="s">
        <v>73</v>
      </c>
      <c r="P43" s="64">
        <f t="shared" si="22"/>
        <v>0.49983919901737</v>
      </c>
      <c r="Q43" s="73">
        <f t="shared" si="23"/>
        <v>0.49983919901737</v>
      </c>
      <c r="R43" s="23">
        <v>0</v>
      </c>
      <c r="S43" s="23">
        <f t="shared" si="25"/>
        <v>1290</v>
      </c>
      <c r="T43" s="74">
        <f t="shared" si="26"/>
        <v>0.49983919901737</v>
      </c>
      <c r="U43" s="77"/>
    </row>
    <row r="44" ht="66.75" customHeight="1" spans="1:21">
      <c r="A44" s="24">
        <v>36</v>
      </c>
      <c r="B44" s="24">
        <v>36</v>
      </c>
      <c r="C44" s="28" t="s">
        <v>121</v>
      </c>
      <c r="D44" s="26" t="s">
        <v>72</v>
      </c>
      <c r="E44" s="27">
        <v>1086.71</v>
      </c>
      <c r="F44" s="27">
        <v>1086.71</v>
      </c>
      <c r="G44" s="27">
        <f t="shared" si="19"/>
        <v>543.355</v>
      </c>
      <c r="H44" s="27">
        <f t="shared" si="20"/>
        <v>543.355</v>
      </c>
      <c r="I44" s="27">
        <f t="shared" si="16"/>
        <v>543</v>
      </c>
      <c r="J44" s="27">
        <v>543</v>
      </c>
      <c r="K44" s="27"/>
      <c r="L44" s="27">
        <f t="shared" si="24"/>
        <v>0.355000000000018</v>
      </c>
      <c r="M44" s="27">
        <f t="shared" si="21"/>
        <v>0.355000000000018</v>
      </c>
      <c r="N44" s="26" t="s">
        <v>73</v>
      </c>
      <c r="O44" s="26" t="s">
        <v>73</v>
      </c>
      <c r="P44" s="64">
        <f t="shared" si="22"/>
        <v>0.499673325910316</v>
      </c>
      <c r="Q44" s="73">
        <f t="shared" si="23"/>
        <v>0.499673325910316</v>
      </c>
      <c r="R44" s="23">
        <v>0</v>
      </c>
      <c r="S44" s="23">
        <f t="shared" si="25"/>
        <v>543</v>
      </c>
      <c r="T44" s="74">
        <f t="shared" si="26"/>
        <v>0.499673325910316</v>
      </c>
      <c r="U44" s="77"/>
    </row>
    <row r="45" s="3" customFormat="1" ht="31.5" customHeight="1" spans="1:21">
      <c r="A45" s="24">
        <v>37</v>
      </c>
      <c r="B45" s="24">
        <v>37</v>
      </c>
      <c r="C45" s="28" t="s">
        <v>122</v>
      </c>
      <c r="D45" s="26" t="s">
        <v>72</v>
      </c>
      <c r="E45" s="27">
        <v>14245.5</v>
      </c>
      <c r="F45" s="27">
        <v>14245.5</v>
      </c>
      <c r="G45" s="27">
        <f t="shared" si="19"/>
        <v>7122.75</v>
      </c>
      <c r="H45" s="27">
        <f t="shared" si="20"/>
        <v>7122.75</v>
      </c>
      <c r="I45" s="27">
        <f t="shared" si="16"/>
        <v>4923.1866019509</v>
      </c>
      <c r="J45" s="27">
        <v>4923.1866019509</v>
      </c>
      <c r="K45" s="27"/>
      <c r="L45" s="27">
        <f t="shared" si="24"/>
        <v>2199.5633980491</v>
      </c>
      <c r="M45" s="27">
        <f t="shared" si="21"/>
        <v>2199.5633980491</v>
      </c>
      <c r="N45" s="26" t="s">
        <v>73</v>
      </c>
      <c r="O45" s="26" t="s">
        <v>73</v>
      </c>
      <c r="P45" s="64">
        <f t="shared" si="22"/>
        <v>0.345595914636264</v>
      </c>
      <c r="Q45" s="73">
        <f t="shared" si="23"/>
        <v>0.345595914636264</v>
      </c>
      <c r="R45" s="23">
        <v>2199</v>
      </c>
      <c r="S45" s="23">
        <f t="shared" si="25"/>
        <v>7122.1866019509</v>
      </c>
      <c r="T45" s="74">
        <f t="shared" si="26"/>
        <v>0.499960450805581</v>
      </c>
      <c r="U45" s="77"/>
    </row>
    <row r="46" s="3" customFormat="1" ht="29.15" customHeight="1" spans="1:21">
      <c r="A46" s="24">
        <v>38</v>
      </c>
      <c r="B46" s="24">
        <v>38</v>
      </c>
      <c r="C46" s="28" t="s">
        <v>123</v>
      </c>
      <c r="D46" s="26" t="s">
        <v>72</v>
      </c>
      <c r="E46" s="27">
        <v>57.12</v>
      </c>
      <c r="F46" s="27">
        <v>57.12</v>
      </c>
      <c r="G46" s="27">
        <f t="shared" si="19"/>
        <v>28.56</v>
      </c>
      <c r="H46" s="27">
        <f t="shared" si="20"/>
        <v>28.56</v>
      </c>
      <c r="I46" s="27">
        <f t="shared" si="16"/>
        <v>25</v>
      </c>
      <c r="J46" s="27">
        <v>25</v>
      </c>
      <c r="K46" s="27"/>
      <c r="L46" s="27">
        <f t="shared" si="24"/>
        <v>3.56</v>
      </c>
      <c r="M46" s="27">
        <f t="shared" si="21"/>
        <v>3.56</v>
      </c>
      <c r="N46" s="26" t="s">
        <v>73</v>
      </c>
      <c r="O46" s="26" t="s">
        <v>73</v>
      </c>
      <c r="P46" s="64">
        <f t="shared" si="22"/>
        <v>0.437675070028011</v>
      </c>
      <c r="Q46" s="73">
        <f t="shared" si="23"/>
        <v>0.437675070028011</v>
      </c>
      <c r="R46" s="23">
        <v>0</v>
      </c>
      <c r="S46" s="23">
        <f t="shared" si="25"/>
        <v>25</v>
      </c>
      <c r="T46" s="74">
        <f t="shared" si="26"/>
        <v>0.437675070028011</v>
      </c>
      <c r="U46" s="77"/>
    </row>
    <row r="47" s="4" customFormat="1" ht="35.15" customHeight="1" spans="1:21">
      <c r="A47" s="24">
        <v>39</v>
      </c>
      <c r="B47" s="24">
        <v>39</v>
      </c>
      <c r="C47" s="28" t="s">
        <v>124</v>
      </c>
      <c r="D47" s="26" t="s">
        <v>72</v>
      </c>
      <c r="E47" s="27">
        <v>13457.69</v>
      </c>
      <c r="F47" s="27">
        <v>13457.69</v>
      </c>
      <c r="G47" s="27">
        <f t="shared" si="19"/>
        <v>6728.845</v>
      </c>
      <c r="H47" s="27">
        <f t="shared" si="20"/>
        <v>6728.845</v>
      </c>
      <c r="I47" s="27">
        <f t="shared" si="16"/>
        <v>4705.86067463928</v>
      </c>
      <c r="J47" s="27">
        <v>4145.86067463928</v>
      </c>
      <c r="K47" s="27">
        <v>560</v>
      </c>
      <c r="L47" s="27">
        <f t="shared" si="24"/>
        <v>2022.98432536072</v>
      </c>
      <c r="M47" s="27">
        <f t="shared" si="21"/>
        <v>2582.98432536072</v>
      </c>
      <c r="N47" s="26" t="s">
        <v>73</v>
      </c>
      <c r="O47" s="26" t="s">
        <v>73</v>
      </c>
      <c r="P47" s="64">
        <f t="shared" si="22"/>
        <v>0.308066293296939</v>
      </c>
      <c r="Q47" s="73">
        <f t="shared" si="23"/>
        <v>0.308066293296939</v>
      </c>
      <c r="R47" s="23">
        <v>2022</v>
      </c>
      <c r="S47" s="23">
        <f t="shared" si="25"/>
        <v>6727.86067463928</v>
      </c>
      <c r="T47" s="74">
        <f t="shared" si="26"/>
        <v>0.499926857777173</v>
      </c>
      <c r="U47" s="77"/>
    </row>
    <row r="48" s="3" customFormat="1" ht="36" customHeight="1" spans="1:21">
      <c r="A48" s="24">
        <v>40</v>
      </c>
      <c r="B48" s="24">
        <v>40</v>
      </c>
      <c r="C48" s="28" t="s">
        <v>125</v>
      </c>
      <c r="D48" s="26" t="s">
        <v>72</v>
      </c>
      <c r="E48" s="27">
        <v>3123.13</v>
      </c>
      <c r="F48" s="27">
        <v>3123.13</v>
      </c>
      <c r="G48" s="27">
        <f t="shared" si="19"/>
        <v>1561.565</v>
      </c>
      <c r="H48" s="27">
        <f t="shared" si="20"/>
        <v>1561.565</v>
      </c>
      <c r="I48" s="27">
        <f t="shared" si="16"/>
        <v>1328.30272340982</v>
      </c>
      <c r="J48" s="27">
        <v>1328.30272340982</v>
      </c>
      <c r="K48" s="27"/>
      <c r="L48" s="27">
        <f t="shared" si="24"/>
        <v>233.26227659018</v>
      </c>
      <c r="M48" s="27">
        <f t="shared" si="21"/>
        <v>233.26227659018</v>
      </c>
      <c r="N48" s="26" t="s">
        <v>73</v>
      </c>
      <c r="O48" s="26" t="s">
        <v>73</v>
      </c>
      <c r="P48" s="64">
        <f t="shared" si="22"/>
        <v>0.42531137781963</v>
      </c>
      <c r="Q48" s="73">
        <f t="shared" si="23"/>
        <v>0.42531137781963</v>
      </c>
      <c r="R48" s="23">
        <v>233</v>
      </c>
      <c r="S48" s="23">
        <f t="shared" si="25"/>
        <v>1561.30272340982</v>
      </c>
      <c r="T48" s="74">
        <f t="shared" si="26"/>
        <v>0.499916021238251</v>
      </c>
      <c r="U48" s="77"/>
    </row>
    <row r="49" s="5" customFormat="1" ht="26.25" customHeight="1" spans="1:21">
      <c r="A49" s="24">
        <v>41</v>
      </c>
      <c r="B49" s="24">
        <v>41</v>
      </c>
      <c r="C49" s="28" t="s">
        <v>126</v>
      </c>
      <c r="D49" s="58" t="s">
        <v>127</v>
      </c>
      <c r="E49" s="27">
        <v>0</v>
      </c>
      <c r="F49" s="27"/>
      <c r="G49" s="27">
        <v>0</v>
      </c>
      <c r="H49" s="27"/>
      <c r="I49" s="27">
        <f t="shared" si="16"/>
        <v>0</v>
      </c>
      <c r="J49" s="27"/>
      <c r="K49" s="27"/>
      <c r="L49" s="27">
        <f t="shared" si="24"/>
        <v>0</v>
      </c>
      <c r="M49" s="27"/>
      <c r="N49" s="26" t="s">
        <v>76</v>
      </c>
      <c r="O49" s="58"/>
      <c r="P49" s="64" t="e">
        <f t="shared" si="22"/>
        <v>#DIV/0!</v>
      </c>
      <c r="Q49" s="73"/>
      <c r="R49" s="23"/>
      <c r="S49" s="23">
        <f t="shared" si="25"/>
        <v>0</v>
      </c>
      <c r="T49" s="74">
        <v>0</v>
      </c>
      <c r="U49" s="79" t="s">
        <v>128</v>
      </c>
    </row>
    <row r="50" ht="65" customHeight="1" spans="1:21">
      <c r="A50" s="24">
        <v>42</v>
      </c>
      <c r="B50" s="24">
        <v>42</v>
      </c>
      <c r="C50" s="28" t="s">
        <v>129</v>
      </c>
      <c r="D50" s="26" t="s">
        <v>72</v>
      </c>
      <c r="E50" s="27">
        <v>2044.39</v>
      </c>
      <c r="F50" s="59">
        <v>3659</v>
      </c>
      <c r="G50" s="27">
        <f t="shared" si="19"/>
        <v>1022.195</v>
      </c>
      <c r="H50" s="27">
        <f t="shared" ref="H50:H53" si="27">F50/2</f>
        <v>1829.5</v>
      </c>
      <c r="I50" s="27">
        <f t="shared" si="16"/>
        <v>950</v>
      </c>
      <c r="J50" s="27">
        <v>950</v>
      </c>
      <c r="K50" s="27"/>
      <c r="L50" s="27">
        <f t="shared" si="24"/>
        <v>72.195</v>
      </c>
      <c r="M50" s="27">
        <f t="shared" ref="M50:M53" si="28">H50-J50</f>
        <v>879.5</v>
      </c>
      <c r="N50" s="26" t="s">
        <v>76</v>
      </c>
      <c r="O50" s="26" t="s">
        <v>76</v>
      </c>
      <c r="P50" s="64">
        <f t="shared" si="22"/>
        <v>0.464686287841361</v>
      </c>
      <c r="Q50" s="73">
        <f t="shared" ref="Q50:Q53" si="29">J50/F50</f>
        <v>0.259633779721235</v>
      </c>
      <c r="R50" s="23">
        <v>72</v>
      </c>
      <c r="S50" s="23">
        <f t="shared" si="25"/>
        <v>1022</v>
      </c>
      <c r="T50" s="74">
        <f t="shared" si="26"/>
        <v>0.499904617025127</v>
      </c>
      <c r="U50" s="78"/>
    </row>
    <row r="51" s="5" customFormat="1" ht="52" customHeight="1" spans="1:21">
      <c r="A51" s="24">
        <v>43</v>
      </c>
      <c r="B51" s="24">
        <v>43</v>
      </c>
      <c r="C51" s="28" t="s">
        <v>130</v>
      </c>
      <c r="D51" s="26" t="s">
        <v>72</v>
      </c>
      <c r="E51" s="27">
        <v>2700</v>
      </c>
      <c r="F51" s="59">
        <v>2700</v>
      </c>
      <c r="G51" s="27">
        <f t="shared" si="19"/>
        <v>1350</v>
      </c>
      <c r="H51" s="27">
        <f t="shared" si="27"/>
        <v>1350</v>
      </c>
      <c r="I51" s="27">
        <f t="shared" si="16"/>
        <v>4112</v>
      </c>
      <c r="J51" s="27">
        <v>4112</v>
      </c>
      <c r="K51" s="27"/>
      <c r="L51" s="27">
        <f t="shared" si="24"/>
        <v>-2762</v>
      </c>
      <c r="M51" s="27">
        <f t="shared" si="28"/>
        <v>-2762</v>
      </c>
      <c r="N51" s="26" t="s">
        <v>73</v>
      </c>
      <c r="O51" s="26" t="s">
        <v>76</v>
      </c>
      <c r="P51" s="64">
        <f t="shared" si="22"/>
        <v>1.52296296296296</v>
      </c>
      <c r="Q51" s="73">
        <f t="shared" si="29"/>
        <v>1.52296296296296</v>
      </c>
      <c r="R51" s="23">
        <v>0</v>
      </c>
      <c r="S51" s="23">
        <f t="shared" si="25"/>
        <v>4112</v>
      </c>
      <c r="T51" s="74">
        <f t="shared" si="26"/>
        <v>1.52296296296296</v>
      </c>
      <c r="U51" s="78" t="s">
        <v>81</v>
      </c>
    </row>
    <row r="52" s="3" customFormat="1" ht="29.15" customHeight="1" spans="1:21">
      <c r="A52" s="24">
        <v>44</v>
      </c>
      <c r="B52" s="24">
        <v>44</v>
      </c>
      <c r="C52" s="28" t="s">
        <v>131</v>
      </c>
      <c r="D52" s="26" t="s">
        <v>72</v>
      </c>
      <c r="E52" s="27">
        <v>2133.07</v>
      </c>
      <c r="F52" s="27">
        <v>2133.07</v>
      </c>
      <c r="G52" s="57">
        <f t="shared" si="19"/>
        <v>1066.535</v>
      </c>
      <c r="H52" s="27">
        <f t="shared" si="27"/>
        <v>1066.535</v>
      </c>
      <c r="I52" s="27">
        <f t="shared" si="16"/>
        <v>1066</v>
      </c>
      <c r="J52" s="57">
        <v>1066</v>
      </c>
      <c r="K52" s="57"/>
      <c r="L52" s="27">
        <f t="shared" si="24"/>
        <v>0.535000000000082</v>
      </c>
      <c r="M52" s="27">
        <f t="shared" si="28"/>
        <v>0.535000000000082</v>
      </c>
      <c r="N52" s="58" t="s">
        <v>73</v>
      </c>
      <c r="O52" s="58" t="s">
        <v>73</v>
      </c>
      <c r="P52" s="64">
        <f t="shared" si="22"/>
        <v>0.499749187790368</v>
      </c>
      <c r="Q52" s="73">
        <f t="shared" si="29"/>
        <v>0.499749187790368</v>
      </c>
      <c r="R52" s="23">
        <v>0</v>
      </c>
      <c r="S52" s="23">
        <f t="shared" si="25"/>
        <v>1066</v>
      </c>
      <c r="T52" s="74">
        <f t="shared" si="26"/>
        <v>0.499749187790368</v>
      </c>
      <c r="U52" s="77"/>
    </row>
    <row r="53" s="3" customFormat="1" ht="33" customHeight="1" spans="1:21">
      <c r="A53" s="24"/>
      <c r="B53" s="24">
        <v>45</v>
      </c>
      <c r="C53" s="28" t="s">
        <v>102</v>
      </c>
      <c r="D53" s="26" t="s">
        <v>72</v>
      </c>
      <c r="E53" s="27">
        <v>840.23</v>
      </c>
      <c r="F53" s="27">
        <v>840.23</v>
      </c>
      <c r="G53" s="57">
        <f t="shared" si="19"/>
        <v>420.115</v>
      </c>
      <c r="H53" s="27">
        <f t="shared" si="27"/>
        <v>420.115</v>
      </c>
      <c r="I53" s="27">
        <f t="shared" si="16"/>
        <v>400</v>
      </c>
      <c r="J53" s="57">
        <v>400</v>
      </c>
      <c r="K53" s="57"/>
      <c r="L53" s="27">
        <f t="shared" si="24"/>
        <v>20.115</v>
      </c>
      <c r="M53" s="27">
        <f t="shared" si="28"/>
        <v>20.115</v>
      </c>
      <c r="N53" s="58" t="s">
        <v>73</v>
      </c>
      <c r="O53" s="58" t="s">
        <v>73</v>
      </c>
      <c r="P53" s="64">
        <f t="shared" si="22"/>
        <v>0.476060126393964</v>
      </c>
      <c r="Q53" s="73">
        <f t="shared" si="29"/>
        <v>0.476060126393964</v>
      </c>
      <c r="R53" s="23">
        <v>0</v>
      </c>
      <c r="S53" s="23">
        <f t="shared" si="25"/>
        <v>400</v>
      </c>
      <c r="T53" s="74">
        <f t="shared" si="26"/>
        <v>0.476060126393964</v>
      </c>
      <c r="U53" s="77"/>
    </row>
    <row r="54" s="1" customFormat="1" ht="27" customHeight="1" spans="1:23">
      <c r="A54" s="18" t="s">
        <v>132</v>
      </c>
      <c r="B54" s="18"/>
      <c r="C54" s="18"/>
      <c r="D54" s="18"/>
      <c r="E54" s="19">
        <f>SUM(E55:E62)</f>
        <v>54655.79</v>
      </c>
      <c r="F54" s="19">
        <f t="shared" ref="F54:R54" si="30">SUM(F55:F62)</f>
        <v>48858.25</v>
      </c>
      <c r="G54" s="19">
        <f t="shared" si="30"/>
        <v>27327.895</v>
      </c>
      <c r="H54" s="19">
        <f t="shared" si="30"/>
        <v>19677.625</v>
      </c>
      <c r="I54" s="19">
        <f t="shared" si="30"/>
        <v>21886</v>
      </c>
      <c r="J54" s="19">
        <f t="shared" si="30"/>
        <v>21886</v>
      </c>
      <c r="K54" s="19">
        <f t="shared" si="30"/>
        <v>0</v>
      </c>
      <c r="L54" s="19">
        <f t="shared" si="30"/>
        <v>9241.895</v>
      </c>
      <c r="M54" s="19">
        <f t="shared" si="30"/>
        <v>-2208.375</v>
      </c>
      <c r="N54" s="19">
        <f t="shared" si="30"/>
        <v>0</v>
      </c>
      <c r="O54" s="19">
        <f t="shared" si="30"/>
        <v>0</v>
      </c>
      <c r="P54" s="19" t="e">
        <f t="shared" si="30"/>
        <v>#DIV/0!</v>
      </c>
      <c r="Q54" s="19">
        <f t="shared" si="30"/>
        <v>2.68765386975993</v>
      </c>
      <c r="R54" s="37">
        <f t="shared" si="30"/>
        <v>9238</v>
      </c>
      <c r="S54" s="23">
        <f t="shared" si="25"/>
        <v>31124</v>
      </c>
      <c r="T54" s="74"/>
      <c r="U54" s="70"/>
      <c r="W54" s="1">
        <f>L59+L62</f>
        <v>9024.85</v>
      </c>
    </row>
    <row r="55" ht="29.15" customHeight="1" spans="1:24">
      <c r="A55" s="24">
        <v>45</v>
      </c>
      <c r="B55" s="24">
        <v>46</v>
      </c>
      <c r="C55" s="30" t="s">
        <v>133</v>
      </c>
      <c r="D55" s="26" t="s">
        <v>72</v>
      </c>
      <c r="E55" s="27">
        <v>4439.33</v>
      </c>
      <c r="F55" s="27">
        <v>4439.33</v>
      </c>
      <c r="G55" s="27">
        <f t="shared" ref="G55:G58" si="31">E55/2</f>
        <v>2219.665</v>
      </c>
      <c r="H55" s="27">
        <f t="shared" ref="H55:H59" si="32">F55/2</f>
        <v>2219.665</v>
      </c>
      <c r="I55" s="27">
        <f t="shared" ref="I55:I62" si="33">J55+K55</f>
        <v>2219</v>
      </c>
      <c r="J55" s="27">
        <v>2219</v>
      </c>
      <c r="K55" s="27"/>
      <c r="L55" s="27">
        <f t="shared" ref="L55:L59" si="34">G55-J55</f>
        <v>0.664999999999964</v>
      </c>
      <c r="M55" s="27">
        <f t="shared" ref="M55:M58" si="35">H55-J55</f>
        <v>0.664999999999964</v>
      </c>
      <c r="N55" s="26" t="s">
        <v>73</v>
      </c>
      <c r="O55" s="26" t="s">
        <v>73</v>
      </c>
      <c r="P55" s="64">
        <f t="shared" ref="P55:P62" si="36">J55/E55</f>
        <v>0.499850202620666</v>
      </c>
      <c r="Q55" s="73">
        <f t="shared" ref="Q55:Q58" si="37">J55/F55</f>
        <v>0.499850202620666</v>
      </c>
      <c r="R55" s="23">
        <v>0</v>
      </c>
      <c r="S55" s="23">
        <f t="shared" si="25"/>
        <v>2219</v>
      </c>
      <c r="T55" s="74">
        <f t="shared" si="26"/>
        <v>0.499850202620666</v>
      </c>
      <c r="U55" s="77"/>
      <c r="X55">
        <f>L55+L56+L57+L58</f>
        <v>2.22499999999945</v>
      </c>
    </row>
    <row r="56" ht="51.75" customHeight="1" spans="1:21">
      <c r="A56" s="24">
        <v>46</v>
      </c>
      <c r="B56" s="24">
        <v>47</v>
      </c>
      <c r="C56" s="30" t="s">
        <v>134</v>
      </c>
      <c r="D56" s="26" t="s">
        <v>72</v>
      </c>
      <c r="E56" s="27">
        <v>4893.36</v>
      </c>
      <c r="F56" s="27">
        <v>4893.36</v>
      </c>
      <c r="G56" s="27">
        <f t="shared" si="31"/>
        <v>2446.68</v>
      </c>
      <c r="H56" s="27">
        <f t="shared" si="32"/>
        <v>2446.68</v>
      </c>
      <c r="I56" s="27">
        <f t="shared" si="33"/>
        <v>2446</v>
      </c>
      <c r="J56" s="27">
        <v>2446</v>
      </c>
      <c r="K56" s="27"/>
      <c r="L56" s="27">
        <f t="shared" si="34"/>
        <v>0.679999999999836</v>
      </c>
      <c r="M56" s="27">
        <f t="shared" si="35"/>
        <v>0.679999999999836</v>
      </c>
      <c r="N56" s="26" t="s">
        <v>73</v>
      </c>
      <c r="O56" s="26" t="s">
        <v>73</v>
      </c>
      <c r="P56" s="64">
        <f t="shared" si="36"/>
        <v>0.499861036179639</v>
      </c>
      <c r="Q56" s="73">
        <f t="shared" si="37"/>
        <v>0.499861036179639</v>
      </c>
      <c r="R56" s="23">
        <v>0</v>
      </c>
      <c r="S56" s="23">
        <f t="shared" si="25"/>
        <v>2446</v>
      </c>
      <c r="T56" s="74">
        <f t="shared" si="26"/>
        <v>0.499861036179639</v>
      </c>
      <c r="U56" s="77"/>
    </row>
    <row r="57" ht="41.25" customHeight="1" spans="1:21">
      <c r="A57" s="24">
        <v>47</v>
      </c>
      <c r="B57" s="24">
        <v>48</v>
      </c>
      <c r="C57" s="30" t="s">
        <v>135</v>
      </c>
      <c r="D57" s="26" t="s">
        <v>72</v>
      </c>
      <c r="E57" s="27">
        <v>13980.55</v>
      </c>
      <c r="F57" s="27">
        <v>13980.55</v>
      </c>
      <c r="G57" s="27">
        <f t="shared" si="31"/>
        <v>6990.275</v>
      </c>
      <c r="H57" s="27">
        <f t="shared" si="32"/>
        <v>6990.275</v>
      </c>
      <c r="I57" s="27">
        <f t="shared" si="33"/>
        <v>6990</v>
      </c>
      <c r="J57" s="27">
        <v>6990</v>
      </c>
      <c r="K57" s="27"/>
      <c r="L57" s="27">
        <f t="shared" si="34"/>
        <v>0.274999999999636</v>
      </c>
      <c r="M57" s="27">
        <f t="shared" si="35"/>
        <v>0.274999999999636</v>
      </c>
      <c r="N57" s="26" t="s">
        <v>73</v>
      </c>
      <c r="O57" s="26" t="s">
        <v>73</v>
      </c>
      <c r="P57" s="64">
        <f t="shared" si="36"/>
        <v>0.499980329815351</v>
      </c>
      <c r="Q57" s="73">
        <f t="shared" si="37"/>
        <v>0.499980329815351</v>
      </c>
      <c r="R57" s="23">
        <v>0</v>
      </c>
      <c r="S57" s="23">
        <f t="shared" si="25"/>
        <v>6990</v>
      </c>
      <c r="T57" s="74">
        <f t="shared" si="26"/>
        <v>0.499980329815351</v>
      </c>
      <c r="U57" s="77"/>
    </row>
    <row r="58" ht="32.25" customHeight="1" spans="1:21">
      <c r="A58" s="24">
        <v>48</v>
      </c>
      <c r="B58" s="24">
        <v>49</v>
      </c>
      <c r="C58" s="30" t="s">
        <v>136</v>
      </c>
      <c r="D58" s="26" t="s">
        <v>72</v>
      </c>
      <c r="E58" s="27">
        <v>5175.21</v>
      </c>
      <c r="F58" s="27">
        <v>5175.21</v>
      </c>
      <c r="G58" s="27">
        <f t="shared" si="31"/>
        <v>2587.605</v>
      </c>
      <c r="H58" s="27">
        <f t="shared" si="32"/>
        <v>2587.605</v>
      </c>
      <c r="I58" s="27">
        <f t="shared" si="33"/>
        <v>2587</v>
      </c>
      <c r="J58" s="27">
        <v>2587</v>
      </c>
      <c r="K58" s="27"/>
      <c r="L58" s="27">
        <f t="shared" si="34"/>
        <v>0.605000000000018</v>
      </c>
      <c r="M58" s="27">
        <f t="shared" si="35"/>
        <v>0.605000000000018</v>
      </c>
      <c r="N58" s="26" t="s">
        <v>73</v>
      </c>
      <c r="O58" s="26" t="s">
        <v>73</v>
      </c>
      <c r="P58" s="64">
        <f t="shared" si="36"/>
        <v>0.499883096531348</v>
      </c>
      <c r="Q58" s="73">
        <f t="shared" si="37"/>
        <v>0.499883096531348</v>
      </c>
      <c r="R58" s="23">
        <v>0</v>
      </c>
      <c r="S58" s="23">
        <f t="shared" si="25"/>
        <v>2587</v>
      </c>
      <c r="T58" s="74">
        <f t="shared" si="26"/>
        <v>0.499883096531348</v>
      </c>
      <c r="U58" s="77"/>
    </row>
    <row r="59" s="43" customFormat="1" ht="38.15" customHeight="1" spans="1:21">
      <c r="A59" s="24">
        <v>49</v>
      </c>
      <c r="B59" s="24"/>
      <c r="C59" s="30" t="s">
        <v>137</v>
      </c>
      <c r="D59" s="26" t="s">
        <v>91</v>
      </c>
      <c r="E59" s="27">
        <v>0</v>
      </c>
      <c r="F59" s="27"/>
      <c r="G59" s="27">
        <v>0</v>
      </c>
      <c r="H59" s="27">
        <f t="shared" si="32"/>
        <v>0</v>
      </c>
      <c r="I59" s="27">
        <f t="shared" si="33"/>
        <v>3800</v>
      </c>
      <c r="J59" s="27">
        <v>3800</v>
      </c>
      <c r="K59" s="27"/>
      <c r="L59" s="27">
        <v>0</v>
      </c>
      <c r="M59" s="27">
        <v>-3800</v>
      </c>
      <c r="N59" s="26" t="s">
        <v>138</v>
      </c>
      <c r="O59" s="26"/>
      <c r="P59" s="64" t="e">
        <f t="shared" si="36"/>
        <v>#DIV/0!</v>
      </c>
      <c r="Q59" s="73"/>
      <c r="R59" s="23"/>
      <c r="S59" s="23">
        <f t="shared" si="25"/>
        <v>3800</v>
      </c>
      <c r="T59" s="74"/>
      <c r="U59" s="77"/>
    </row>
    <row r="60" s="5" customFormat="1" ht="45.75" customHeight="1" spans="1:21">
      <c r="A60" s="24">
        <v>50</v>
      </c>
      <c r="B60" s="24">
        <v>50</v>
      </c>
      <c r="C60" s="30" t="s">
        <v>139</v>
      </c>
      <c r="D60" s="26" t="s">
        <v>91</v>
      </c>
      <c r="E60" s="27">
        <v>0</v>
      </c>
      <c r="F60" s="27">
        <v>9503</v>
      </c>
      <c r="G60" s="27"/>
      <c r="H60" s="27"/>
      <c r="I60" s="27">
        <f t="shared" si="33"/>
        <v>0</v>
      </c>
      <c r="J60" s="27"/>
      <c r="K60" s="27"/>
      <c r="L60" s="27"/>
      <c r="M60" s="27"/>
      <c r="N60" s="26" t="s">
        <v>76</v>
      </c>
      <c r="O60" s="26" t="s">
        <v>76</v>
      </c>
      <c r="P60" s="64" t="e">
        <f t="shared" si="36"/>
        <v>#DIV/0!</v>
      </c>
      <c r="Q60" s="73"/>
      <c r="R60" s="23"/>
      <c r="S60" s="23">
        <f t="shared" si="25"/>
        <v>0</v>
      </c>
      <c r="T60" s="74"/>
      <c r="U60" s="77"/>
    </row>
    <row r="61" s="3" customFormat="1" ht="36.75" customHeight="1" spans="1:21">
      <c r="A61" s="24">
        <v>51</v>
      </c>
      <c r="B61" s="24">
        <v>51</v>
      </c>
      <c r="C61" s="30" t="s">
        <v>140</v>
      </c>
      <c r="D61" s="26" t="s">
        <v>72</v>
      </c>
      <c r="E61" s="27">
        <v>2731.22</v>
      </c>
      <c r="F61" s="27">
        <v>3661.42</v>
      </c>
      <c r="G61" s="27">
        <f t="shared" ref="G61:G66" si="38">E61/2</f>
        <v>1365.61</v>
      </c>
      <c r="H61" s="27">
        <f t="shared" ref="H61:H66" si="39">F61/2</f>
        <v>1830.71</v>
      </c>
      <c r="I61" s="27">
        <f t="shared" si="33"/>
        <v>1150.79</v>
      </c>
      <c r="J61" s="66">
        <v>1150.79</v>
      </c>
      <c r="K61" s="66"/>
      <c r="L61" s="27">
        <f>G61-J61</f>
        <v>214.82</v>
      </c>
      <c r="M61" s="27">
        <f t="shared" ref="M61:M66" si="40">H61-J61</f>
        <v>679.92</v>
      </c>
      <c r="N61" s="26" t="s">
        <v>141</v>
      </c>
      <c r="O61" s="26" t="s">
        <v>76</v>
      </c>
      <c r="P61" s="64">
        <f t="shared" si="36"/>
        <v>0.421346504492498</v>
      </c>
      <c r="Q61" s="73">
        <f t="shared" ref="Q61:Q66" si="41">J61/F61</f>
        <v>0.314301555134347</v>
      </c>
      <c r="R61" s="23">
        <v>214</v>
      </c>
      <c r="S61" s="23">
        <f t="shared" si="25"/>
        <v>1364.79</v>
      </c>
      <c r="T61" s="74">
        <f t="shared" si="26"/>
        <v>0.499699767869304</v>
      </c>
      <c r="U61" s="77"/>
    </row>
    <row r="62" s="3" customFormat="1" ht="68" customHeight="1" spans="1:21">
      <c r="A62" s="24">
        <v>52</v>
      </c>
      <c r="B62" s="24">
        <v>52</v>
      </c>
      <c r="C62" s="30" t="s">
        <v>142</v>
      </c>
      <c r="D62" s="26" t="s">
        <v>72</v>
      </c>
      <c r="E62" s="27">
        <v>23436.12</v>
      </c>
      <c r="F62" s="27">
        <v>7205.38</v>
      </c>
      <c r="G62" s="27">
        <f t="shared" si="38"/>
        <v>11718.06</v>
      </c>
      <c r="H62" s="27">
        <f t="shared" si="39"/>
        <v>3602.69</v>
      </c>
      <c r="I62" s="27">
        <f t="shared" si="33"/>
        <v>2693.21</v>
      </c>
      <c r="J62" s="66">
        <v>2693.21</v>
      </c>
      <c r="K62" s="66"/>
      <c r="L62" s="27">
        <f>G62-J62</f>
        <v>9024.85</v>
      </c>
      <c r="M62" s="27">
        <f t="shared" si="40"/>
        <v>909.48</v>
      </c>
      <c r="N62" s="26" t="s">
        <v>141</v>
      </c>
      <c r="O62" s="26" t="s">
        <v>76</v>
      </c>
      <c r="P62" s="64">
        <f t="shared" si="36"/>
        <v>0.114917059649806</v>
      </c>
      <c r="Q62" s="73">
        <f t="shared" si="41"/>
        <v>0.373777649478584</v>
      </c>
      <c r="R62" s="23">
        <v>9024</v>
      </c>
      <c r="S62" s="23">
        <f t="shared" si="25"/>
        <v>11717.21</v>
      </c>
      <c r="T62" s="74">
        <f t="shared" si="26"/>
        <v>0.499963731197826</v>
      </c>
      <c r="U62" s="77" t="s">
        <v>143</v>
      </c>
    </row>
    <row r="63" s="1" customFormat="1" ht="27" customHeight="1" spans="1:23">
      <c r="A63" s="18" t="s">
        <v>144</v>
      </c>
      <c r="B63" s="18"/>
      <c r="C63" s="18"/>
      <c r="D63" s="18"/>
      <c r="E63" s="19">
        <f>SUM(E64:E71)</f>
        <v>32844.63</v>
      </c>
      <c r="F63" s="19">
        <f t="shared" ref="F63:R63" si="42">SUM(F64:F71)</f>
        <v>38624.81</v>
      </c>
      <c r="G63" s="19">
        <f t="shared" si="42"/>
        <v>16422.315</v>
      </c>
      <c r="H63" s="19">
        <f t="shared" si="42"/>
        <v>19312.405</v>
      </c>
      <c r="I63" s="19">
        <f t="shared" si="42"/>
        <v>14959.83</v>
      </c>
      <c r="J63" s="19">
        <f t="shared" si="42"/>
        <v>14789.83</v>
      </c>
      <c r="K63" s="19">
        <f t="shared" si="42"/>
        <v>170</v>
      </c>
      <c r="L63" s="19">
        <f t="shared" si="42"/>
        <v>1462.485</v>
      </c>
      <c r="M63" s="19">
        <f t="shared" si="42"/>
        <v>4522.575</v>
      </c>
      <c r="N63" s="19">
        <f t="shared" si="42"/>
        <v>0</v>
      </c>
      <c r="O63" s="19">
        <f t="shared" si="42"/>
        <v>0</v>
      </c>
      <c r="P63" s="19" t="e">
        <f t="shared" si="42"/>
        <v>#DIV/0!</v>
      </c>
      <c r="Q63" s="19">
        <f t="shared" si="42"/>
        <v>2.24033060545201</v>
      </c>
      <c r="R63" s="37">
        <f t="shared" si="42"/>
        <v>1460</v>
      </c>
      <c r="S63" s="23">
        <f t="shared" si="25"/>
        <v>16419.83</v>
      </c>
      <c r="T63" s="74"/>
      <c r="U63" s="70"/>
      <c r="W63" s="1">
        <f>0</f>
        <v>0</v>
      </c>
    </row>
    <row r="64" s="2" customFormat="1" ht="29.15" customHeight="1" spans="1:24">
      <c r="A64" s="24">
        <v>53</v>
      </c>
      <c r="B64" s="24">
        <v>53</v>
      </c>
      <c r="C64" s="30" t="s">
        <v>145</v>
      </c>
      <c r="D64" s="26" t="s">
        <v>72</v>
      </c>
      <c r="E64" s="27">
        <v>5133.08</v>
      </c>
      <c r="F64" s="27">
        <v>6929</v>
      </c>
      <c r="G64" s="27">
        <f t="shared" si="38"/>
        <v>2566.54</v>
      </c>
      <c r="H64" s="27">
        <f t="shared" si="39"/>
        <v>3464.5</v>
      </c>
      <c r="I64" s="27">
        <f t="shared" ref="I64:I71" si="43">J64+K64</f>
        <v>2566</v>
      </c>
      <c r="J64" s="27">
        <v>2566</v>
      </c>
      <c r="K64" s="27"/>
      <c r="L64" s="27">
        <f>G64-I64</f>
        <v>0.539999999999964</v>
      </c>
      <c r="M64" s="27">
        <f t="shared" si="40"/>
        <v>898.5</v>
      </c>
      <c r="N64" s="26" t="s">
        <v>73</v>
      </c>
      <c r="O64" s="26" t="s">
        <v>76</v>
      </c>
      <c r="P64" s="64">
        <f t="shared" ref="P64:P71" si="44">J64/E64</f>
        <v>0.499894800003117</v>
      </c>
      <c r="Q64" s="73">
        <f t="shared" si="41"/>
        <v>0.37032760860153</v>
      </c>
      <c r="R64" s="23"/>
      <c r="S64" s="23">
        <f t="shared" si="25"/>
        <v>2566</v>
      </c>
      <c r="T64" s="74">
        <f t="shared" si="26"/>
        <v>0.499894800003117</v>
      </c>
      <c r="U64" s="77"/>
      <c r="X64" s="2">
        <f>L64+L65</f>
        <v>1.32499999999982</v>
      </c>
    </row>
    <row r="65" s="2" customFormat="1" ht="36.75" customHeight="1" spans="1:21">
      <c r="A65" s="24">
        <v>54</v>
      </c>
      <c r="B65" s="24">
        <v>54</v>
      </c>
      <c r="C65" s="30" t="s">
        <v>146</v>
      </c>
      <c r="D65" s="26" t="s">
        <v>72</v>
      </c>
      <c r="E65" s="27">
        <v>10216.57</v>
      </c>
      <c r="F65" s="27">
        <v>13639</v>
      </c>
      <c r="G65" s="27">
        <f t="shared" si="38"/>
        <v>5108.285</v>
      </c>
      <c r="H65" s="27">
        <f t="shared" si="39"/>
        <v>6819.5</v>
      </c>
      <c r="I65" s="27">
        <f t="shared" si="43"/>
        <v>5107.5</v>
      </c>
      <c r="J65" s="27">
        <v>5107.5</v>
      </c>
      <c r="K65" s="27"/>
      <c r="L65" s="27">
        <f t="shared" ref="L65:L71" si="45">G65-I65</f>
        <v>0.784999999999854</v>
      </c>
      <c r="M65" s="27">
        <f t="shared" si="40"/>
        <v>1712</v>
      </c>
      <c r="N65" s="26" t="s">
        <v>73</v>
      </c>
      <c r="O65" s="26" t="s">
        <v>76</v>
      </c>
      <c r="P65" s="64">
        <f t="shared" si="44"/>
        <v>0.499923164036462</v>
      </c>
      <c r="Q65" s="73">
        <f t="shared" si="41"/>
        <v>0.374477600997141</v>
      </c>
      <c r="R65" s="23"/>
      <c r="S65" s="23">
        <f t="shared" si="25"/>
        <v>5107.5</v>
      </c>
      <c r="T65" s="74">
        <f t="shared" si="26"/>
        <v>0.499923164036462</v>
      </c>
      <c r="U65" s="77"/>
    </row>
    <row r="66" s="2" customFormat="1" ht="29.15" customHeight="1" spans="1:21">
      <c r="A66" s="24">
        <v>55</v>
      </c>
      <c r="B66" s="24">
        <v>55</v>
      </c>
      <c r="C66" s="30" t="s">
        <v>147</v>
      </c>
      <c r="D66" s="26" t="s">
        <v>72</v>
      </c>
      <c r="E66" s="27">
        <v>3070</v>
      </c>
      <c r="F66" s="27">
        <v>3070</v>
      </c>
      <c r="G66" s="27">
        <f t="shared" si="38"/>
        <v>1535</v>
      </c>
      <c r="H66" s="27">
        <f t="shared" si="39"/>
        <v>1535</v>
      </c>
      <c r="I66" s="27">
        <f t="shared" si="43"/>
        <v>921</v>
      </c>
      <c r="J66" s="27">
        <v>921</v>
      </c>
      <c r="K66" s="27"/>
      <c r="L66" s="27">
        <f t="shared" si="45"/>
        <v>614</v>
      </c>
      <c r="M66" s="27">
        <f t="shared" si="40"/>
        <v>614</v>
      </c>
      <c r="N66" s="26" t="s">
        <v>73</v>
      </c>
      <c r="O66" s="26" t="s">
        <v>73</v>
      </c>
      <c r="P66" s="64">
        <f t="shared" si="44"/>
        <v>0.3</v>
      </c>
      <c r="Q66" s="73">
        <f t="shared" si="41"/>
        <v>0.3</v>
      </c>
      <c r="R66" s="23">
        <f>M66</f>
        <v>614</v>
      </c>
      <c r="S66" s="23">
        <f t="shared" si="25"/>
        <v>1535</v>
      </c>
      <c r="T66" s="74">
        <f t="shared" si="26"/>
        <v>0.5</v>
      </c>
      <c r="U66" s="77"/>
    </row>
    <row r="67" s="5" customFormat="1" ht="52.5" customHeight="1" spans="1:21">
      <c r="A67" s="24">
        <v>56</v>
      </c>
      <c r="B67" s="24"/>
      <c r="C67" s="30" t="s">
        <v>148</v>
      </c>
      <c r="D67" s="26" t="s">
        <v>91</v>
      </c>
      <c r="E67" s="27">
        <v>0</v>
      </c>
      <c r="F67" s="27">
        <v>0</v>
      </c>
      <c r="G67" s="27"/>
      <c r="H67" s="27"/>
      <c r="I67" s="27">
        <f t="shared" si="43"/>
        <v>0</v>
      </c>
      <c r="J67" s="27"/>
      <c r="K67" s="27"/>
      <c r="L67" s="27">
        <f t="shared" si="45"/>
        <v>0</v>
      </c>
      <c r="M67" s="27"/>
      <c r="N67" s="26" t="s">
        <v>92</v>
      </c>
      <c r="O67" s="26"/>
      <c r="P67" s="64" t="e">
        <f t="shared" si="44"/>
        <v>#DIV/0!</v>
      </c>
      <c r="Q67" s="73"/>
      <c r="R67" s="23"/>
      <c r="S67" s="23">
        <f t="shared" si="25"/>
        <v>0</v>
      </c>
      <c r="T67" s="74">
        <v>0</v>
      </c>
      <c r="U67" s="77" t="s">
        <v>149</v>
      </c>
    </row>
    <row r="68" s="5" customFormat="1" ht="51" customHeight="1" spans="1:21">
      <c r="A68" s="24">
        <v>57</v>
      </c>
      <c r="B68" s="24"/>
      <c r="C68" s="30" t="s">
        <v>150</v>
      </c>
      <c r="D68" s="26" t="s">
        <v>91</v>
      </c>
      <c r="E68" s="27">
        <v>0</v>
      </c>
      <c r="F68" s="27">
        <v>0</v>
      </c>
      <c r="G68" s="27"/>
      <c r="H68" s="27"/>
      <c r="I68" s="27">
        <f t="shared" si="43"/>
        <v>0</v>
      </c>
      <c r="J68" s="27"/>
      <c r="K68" s="27"/>
      <c r="L68" s="27">
        <f t="shared" si="45"/>
        <v>0</v>
      </c>
      <c r="M68" s="27"/>
      <c r="N68" s="26" t="s">
        <v>92</v>
      </c>
      <c r="O68" s="26"/>
      <c r="P68" s="64" t="e">
        <f t="shared" si="44"/>
        <v>#DIV/0!</v>
      </c>
      <c r="Q68" s="73"/>
      <c r="R68" s="23"/>
      <c r="S68" s="23">
        <f t="shared" si="25"/>
        <v>0</v>
      </c>
      <c r="T68" s="74">
        <v>0</v>
      </c>
      <c r="U68" s="77" t="s">
        <v>149</v>
      </c>
    </row>
    <row r="69" s="3" customFormat="1" ht="46.5" customHeight="1" spans="1:21">
      <c r="A69" s="24">
        <v>58</v>
      </c>
      <c r="B69" s="24">
        <v>58</v>
      </c>
      <c r="C69" s="30" t="s">
        <v>151</v>
      </c>
      <c r="D69" s="26" t="s">
        <v>72</v>
      </c>
      <c r="E69" s="27">
        <v>7978.91</v>
      </c>
      <c r="F69" s="27">
        <v>7978.91</v>
      </c>
      <c r="G69" s="27">
        <f t="shared" ref="G69:G71" si="46">E69/2</f>
        <v>3989.455</v>
      </c>
      <c r="H69" s="27">
        <f t="shared" ref="H69:H71" si="47">F69/2</f>
        <v>3989.455</v>
      </c>
      <c r="I69" s="27">
        <f t="shared" si="43"/>
        <v>3802.33</v>
      </c>
      <c r="J69" s="27">
        <v>3632.33</v>
      </c>
      <c r="K69" s="27">
        <v>170</v>
      </c>
      <c r="L69" s="27">
        <f t="shared" si="45"/>
        <v>187.125</v>
      </c>
      <c r="M69" s="27">
        <f t="shared" ref="M69:M71" si="48">H69-J69</f>
        <v>357.125</v>
      </c>
      <c r="N69" s="26" t="s">
        <v>73</v>
      </c>
      <c r="O69" s="26" t="s">
        <v>73</v>
      </c>
      <c r="P69" s="64">
        <f t="shared" si="44"/>
        <v>0.455241380088258</v>
      </c>
      <c r="Q69" s="73">
        <f t="shared" ref="Q69:Q71" si="49">J69/F69</f>
        <v>0.455241380088258</v>
      </c>
      <c r="R69" s="23">
        <v>187</v>
      </c>
      <c r="S69" s="23">
        <f t="shared" si="25"/>
        <v>3989.33</v>
      </c>
      <c r="T69" s="74">
        <f t="shared" si="26"/>
        <v>0.499984333699716</v>
      </c>
      <c r="U69" s="77"/>
    </row>
    <row r="70" s="3" customFormat="1" ht="47.25" customHeight="1" spans="1:21">
      <c r="A70" s="24">
        <v>59</v>
      </c>
      <c r="B70" s="24">
        <v>59</v>
      </c>
      <c r="C70" s="30" t="s">
        <v>152</v>
      </c>
      <c r="D70" s="26" t="s">
        <v>72</v>
      </c>
      <c r="E70" s="27">
        <v>5560.54</v>
      </c>
      <c r="F70" s="27">
        <v>6122.37</v>
      </c>
      <c r="G70" s="27">
        <f t="shared" si="46"/>
        <v>2780.27</v>
      </c>
      <c r="H70" s="27">
        <f t="shared" si="47"/>
        <v>3061.185</v>
      </c>
      <c r="I70" s="27">
        <f t="shared" si="43"/>
        <v>2230</v>
      </c>
      <c r="J70" s="57">
        <v>2230</v>
      </c>
      <c r="K70" s="57"/>
      <c r="L70" s="27">
        <f t="shared" si="45"/>
        <v>550.27</v>
      </c>
      <c r="M70" s="27">
        <f t="shared" si="48"/>
        <v>831.185</v>
      </c>
      <c r="N70" s="26" t="s">
        <v>73</v>
      </c>
      <c r="O70" s="26"/>
      <c r="P70" s="64">
        <f t="shared" si="44"/>
        <v>0.401040186744453</v>
      </c>
      <c r="Q70" s="73">
        <f t="shared" si="49"/>
        <v>0.364238032003946</v>
      </c>
      <c r="R70" s="23">
        <v>550</v>
      </c>
      <c r="S70" s="23">
        <f t="shared" si="25"/>
        <v>2780</v>
      </c>
      <c r="T70" s="74">
        <f t="shared" si="26"/>
        <v>0.499951443564834</v>
      </c>
      <c r="U70" s="77"/>
    </row>
    <row r="71" s="3" customFormat="1" ht="68" customHeight="1" spans="1:21">
      <c r="A71" s="80"/>
      <c r="B71" s="24">
        <v>60</v>
      </c>
      <c r="C71" s="30" t="s">
        <v>153</v>
      </c>
      <c r="D71" s="26" t="s">
        <v>72</v>
      </c>
      <c r="E71" s="27">
        <v>885.53</v>
      </c>
      <c r="F71" s="27">
        <v>885.53</v>
      </c>
      <c r="G71" s="27">
        <f t="shared" si="46"/>
        <v>442.765</v>
      </c>
      <c r="H71" s="27">
        <f t="shared" si="47"/>
        <v>442.765</v>
      </c>
      <c r="I71" s="27">
        <f t="shared" si="43"/>
        <v>333</v>
      </c>
      <c r="J71" s="57">
        <v>333</v>
      </c>
      <c r="K71" s="57"/>
      <c r="L71" s="27">
        <f t="shared" si="45"/>
        <v>109.765</v>
      </c>
      <c r="M71" s="27">
        <f t="shared" si="48"/>
        <v>109.765</v>
      </c>
      <c r="N71" s="26" t="s">
        <v>73</v>
      </c>
      <c r="O71" s="26"/>
      <c r="P71" s="64">
        <f t="shared" si="44"/>
        <v>0.376045983761137</v>
      </c>
      <c r="Q71" s="73">
        <f t="shared" si="49"/>
        <v>0.376045983761137</v>
      </c>
      <c r="R71" s="23">
        <v>109</v>
      </c>
      <c r="S71" s="23">
        <f t="shared" si="25"/>
        <v>442</v>
      </c>
      <c r="T71" s="74">
        <f t="shared" si="26"/>
        <v>0.499136110577846</v>
      </c>
      <c r="U71" s="77"/>
    </row>
    <row r="72" s="1" customFormat="1" ht="27" customHeight="1" spans="1:23">
      <c r="A72" s="18" t="s">
        <v>154</v>
      </c>
      <c r="B72" s="18"/>
      <c r="C72" s="18"/>
      <c r="D72" s="18"/>
      <c r="E72" s="19">
        <f>SUM(E73:E86)</f>
        <v>268084.9</v>
      </c>
      <c r="F72" s="19">
        <f t="shared" ref="F72:R72" si="50">SUM(F73:F86)</f>
        <v>271460.29</v>
      </c>
      <c r="G72" s="19">
        <f t="shared" si="50"/>
        <v>118479.272</v>
      </c>
      <c r="H72" s="19">
        <f t="shared" si="50"/>
        <v>119126.542</v>
      </c>
      <c r="I72" s="19">
        <f t="shared" si="50"/>
        <v>118302.54</v>
      </c>
      <c r="J72" s="19">
        <f t="shared" si="50"/>
        <v>111342.54</v>
      </c>
      <c r="K72" s="19">
        <f t="shared" si="50"/>
        <v>6960</v>
      </c>
      <c r="L72" s="19">
        <f t="shared" si="50"/>
        <v>176.731999999997</v>
      </c>
      <c r="M72" s="19">
        <f t="shared" si="50"/>
        <v>7784.002</v>
      </c>
      <c r="N72" s="19">
        <f t="shared" si="50"/>
        <v>0</v>
      </c>
      <c r="O72" s="19">
        <f t="shared" si="50"/>
        <v>0</v>
      </c>
      <c r="P72" s="19" t="e">
        <f t="shared" si="50"/>
        <v>#DIV/0!</v>
      </c>
      <c r="Q72" s="19">
        <f t="shared" si="50"/>
        <v>5.19386018107747</v>
      </c>
      <c r="R72" s="37">
        <f t="shared" si="50"/>
        <v>4802</v>
      </c>
      <c r="S72" s="23">
        <f t="shared" si="25"/>
        <v>123104.54</v>
      </c>
      <c r="T72" s="74"/>
      <c r="U72" s="70"/>
      <c r="W72" s="1">
        <f>L76+L83</f>
        <v>-4668.423</v>
      </c>
    </row>
    <row r="73" s="5" customFormat="1" ht="36" customHeight="1" spans="1:24">
      <c r="A73" s="24">
        <v>60</v>
      </c>
      <c r="B73" s="24">
        <v>61</v>
      </c>
      <c r="C73" s="33" t="s">
        <v>155</v>
      </c>
      <c r="D73" s="26" t="s">
        <v>72</v>
      </c>
      <c r="E73" s="27">
        <v>21280.33</v>
      </c>
      <c r="F73" s="27">
        <v>21280.33</v>
      </c>
      <c r="G73" s="27">
        <f t="shared" ref="G73:G75" si="51">E73/2</f>
        <v>10640.165</v>
      </c>
      <c r="H73" s="27">
        <f t="shared" ref="H73:H75" si="52">F73/2</f>
        <v>10640.165</v>
      </c>
      <c r="I73" s="27">
        <f t="shared" ref="I73:I86" si="53">J73+K73</f>
        <v>10639.24</v>
      </c>
      <c r="J73" s="27">
        <v>10639.24</v>
      </c>
      <c r="K73" s="27"/>
      <c r="L73" s="27">
        <f>G73-I73</f>
        <v>0.925000000001091</v>
      </c>
      <c r="M73" s="27">
        <f t="shared" ref="M73:M86" si="54">H73-J73</f>
        <v>0.925000000001091</v>
      </c>
      <c r="N73" s="26" t="s">
        <v>156</v>
      </c>
      <c r="O73" s="26" t="s">
        <v>156</v>
      </c>
      <c r="P73" s="64">
        <f t="shared" ref="P73:P86" si="55">J73/E73</f>
        <v>0.499956532628958</v>
      </c>
      <c r="Q73" s="73">
        <f t="shared" ref="Q73:Q86" si="56">J73/F73</f>
        <v>0.499956532628958</v>
      </c>
      <c r="R73" s="23">
        <v>0</v>
      </c>
      <c r="S73" s="23">
        <f t="shared" ref="S73:S104" si="57">I73+R73</f>
        <v>10639.24</v>
      </c>
      <c r="T73" s="74">
        <f t="shared" ref="T73:T104" si="58">S73/E73</f>
        <v>0.499956532628958</v>
      </c>
      <c r="U73" s="77"/>
      <c r="X73" s="5">
        <f>L73+L80+L81+L84+L86</f>
        <v>39.8587839971786</v>
      </c>
    </row>
    <row r="74" s="5" customFormat="1" ht="45" customHeight="1" spans="1:21">
      <c r="A74" s="24">
        <v>61</v>
      </c>
      <c r="B74" s="24">
        <v>62</v>
      </c>
      <c r="C74" s="33" t="s">
        <v>157</v>
      </c>
      <c r="D74" s="26" t="s">
        <v>72</v>
      </c>
      <c r="E74" s="27">
        <v>42163.27</v>
      </c>
      <c r="F74" s="27">
        <v>42885</v>
      </c>
      <c r="G74" s="27">
        <f t="shared" si="51"/>
        <v>21081.635</v>
      </c>
      <c r="H74" s="27">
        <f t="shared" si="52"/>
        <v>21442.5</v>
      </c>
      <c r="I74" s="27">
        <f t="shared" si="53"/>
        <v>20980</v>
      </c>
      <c r="J74" s="27">
        <f>20980-1800</f>
        <v>19180</v>
      </c>
      <c r="K74" s="27">
        <v>1800</v>
      </c>
      <c r="L74" s="27">
        <f t="shared" ref="L74:L86" si="59">G74-I74</f>
        <v>101.634999999998</v>
      </c>
      <c r="M74" s="27">
        <f t="shared" si="54"/>
        <v>2262.5</v>
      </c>
      <c r="N74" s="26" t="s">
        <v>156</v>
      </c>
      <c r="O74" s="26" t="s">
        <v>76</v>
      </c>
      <c r="P74" s="64">
        <f t="shared" si="55"/>
        <v>0.454898303665726</v>
      </c>
      <c r="Q74" s="73">
        <f t="shared" si="56"/>
        <v>0.447242625626676</v>
      </c>
      <c r="R74" s="23">
        <v>100</v>
      </c>
      <c r="S74" s="23">
        <f t="shared" si="57"/>
        <v>21080</v>
      </c>
      <c r="T74" s="74">
        <f t="shared" si="58"/>
        <v>0.499961222172758</v>
      </c>
      <c r="U74" s="77"/>
    </row>
    <row r="75" s="2" customFormat="1" ht="32.25" customHeight="1" spans="1:21">
      <c r="A75" s="24">
        <v>62</v>
      </c>
      <c r="B75" s="24">
        <v>63</v>
      </c>
      <c r="C75" s="33" t="s">
        <v>158</v>
      </c>
      <c r="D75" s="26" t="s">
        <v>72</v>
      </c>
      <c r="E75" s="27">
        <v>103712</v>
      </c>
      <c r="F75" s="27">
        <v>103712</v>
      </c>
      <c r="G75" s="27">
        <f t="shared" si="51"/>
        <v>51856</v>
      </c>
      <c r="H75" s="27">
        <f t="shared" si="52"/>
        <v>51856</v>
      </c>
      <c r="I75" s="27">
        <f t="shared" si="53"/>
        <v>48882</v>
      </c>
      <c r="J75" s="27">
        <v>47982</v>
      </c>
      <c r="K75" s="27">
        <v>900</v>
      </c>
      <c r="L75" s="27">
        <f t="shared" si="59"/>
        <v>2974</v>
      </c>
      <c r="M75" s="27">
        <f t="shared" si="54"/>
        <v>3874</v>
      </c>
      <c r="N75" s="26" t="s">
        <v>159</v>
      </c>
      <c r="O75" s="26" t="s">
        <v>76</v>
      </c>
      <c r="P75" s="64">
        <f t="shared" si="55"/>
        <v>0.462646559703795</v>
      </c>
      <c r="Q75" s="73">
        <f t="shared" si="56"/>
        <v>0.462646559703795</v>
      </c>
      <c r="R75" s="23">
        <v>2974</v>
      </c>
      <c r="S75" s="23">
        <f t="shared" si="57"/>
        <v>51856</v>
      </c>
      <c r="T75" s="74">
        <f t="shared" si="58"/>
        <v>0.5</v>
      </c>
      <c r="U75" s="77"/>
    </row>
    <row r="76" s="44" customFormat="1" ht="48" customHeight="1" spans="1:21">
      <c r="A76" s="24">
        <v>63</v>
      </c>
      <c r="B76" s="24">
        <v>64</v>
      </c>
      <c r="C76" s="33" t="s">
        <v>160</v>
      </c>
      <c r="D76" s="26" t="s">
        <v>83</v>
      </c>
      <c r="E76" s="27">
        <v>34584.84</v>
      </c>
      <c r="F76" s="27">
        <v>34584.84</v>
      </c>
      <c r="G76" s="27">
        <f>E76/20</f>
        <v>1729.242</v>
      </c>
      <c r="H76" s="27">
        <f>F76/20</f>
        <v>1729.242</v>
      </c>
      <c r="I76" s="27">
        <f t="shared" si="53"/>
        <v>6220</v>
      </c>
      <c r="J76" s="27">
        <v>6220</v>
      </c>
      <c r="K76" s="27"/>
      <c r="L76" s="27">
        <f t="shared" si="59"/>
        <v>-4490.758</v>
      </c>
      <c r="M76" s="27">
        <f t="shared" si="54"/>
        <v>-4490.758</v>
      </c>
      <c r="N76" s="26" t="s">
        <v>156</v>
      </c>
      <c r="O76" s="26" t="s">
        <v>156</v>
      </c>
      <c r="P76" s="64">
        <f t="shared" si="55"/>
        <v>0.179847586399127</v>
      </c>
      <c r="Q76" s="73">
        <f t="shared" si="56"/>
        <v>0.179847586399127</v>
      </c>
      <c r="R76" s="23">
        <v>0</v>
      </c>
      <c r="S76" s="23">
        <f t="shared" si="57"/>
        <v>6220</v>
      </c>
      <c r="T76" s="74">
        <f t="shared" si="58"/>
        <v>0.179847586399127</v>
      </c>
      <c r="U76" s="77" t="s">
        <v>161</v>
      </c>
    </row>
    <row r="77" ht="48" customHeight="1" spans="1:21">
      <c r="A77" s="24">
        <v>64</v>
      </c>
      <c r="B77" s="24">
        <v>65</v>
      </c>
      <c r="C77" s="34" t="s">
        <v>162</v>
      </c>
      <c r="D77" s="26" t="s">
        <v>91</v>
      </c>
      <c r="E77" s="27">
        <v>0</v>
      </c>
      <c r="F77" s="27">
        <v>2080.85</v>
      </c>
      <c r="G77" s="27">
        <v>0</v>
      </c>
      <c r="H77" s="27">
        <v>0</v>
      </c>
      <c r="I77" s="27">
        <f t="shared" si="53"/>
        <v>0</v>
      </c>
      <c r="J77" s="27">
        <v>0</v>
      </c>
      <c r="K77" s="27"/>
      <c r="L77" s="27">
        <f t="shared" si="59"/>
        <v>0</v>
      </c>
      <c r="M77" s="27">
        <f t="shared" si="54"/>
        <v>0</v>
      </c>
      <c r="N77" s="26" t="s">
        <v>92</v>
      </c>
      <c r="O77" s="26" t="s">
        <v>92</v>
      </c>
      <c r="P77" s="64" t="e">
        <f t="shared" si="55"/>
        <v>#DIV/0!</v>
      </c>
      <c r="Q77" s="73">
        <f t="shared" si="56"/>
        <v>0</v>
      </c>
      <c r="R77" s="23"/>
      <c r="S77" s="23">
        <f t="shared" si="57"/>
        <v>0</v>
      </c>
      <c r="T77" s="74"/>
      <c r="U77" s="77"/>
    </row>
    <row r="78" ht="29.15" customHeight="1" spans="1:21">
      <c r="A78" s="24">
        <v>65</v>
      </c>
      <c r="B78" s="24">
        <v>66</v>
      </c>
      <c r="C78" s="33" t="s">
        <v>163</v>
      </c>
      <c r="D78" s="26" t="s">
        <v>72</v>
      </c>
      <c r="E78" s="27">
        <v>1000</v>
      </c>
      <c r="F78" s="27">
        <v>1000</v>
      </c>
      <c r="G78" s="27">
        <f t="shared" ref="G78:G85" si="60">E78/2</f>
        <v>500</v>
      </c>
      <c r="H78" s="27">
        <f t="shared" ref="H78:H86" si="61">F78/2</f>
        <v>500</v>
      </c>
      <c r="I78" s="27">
        <f t="shared" si="53"/>
        <v>300</v>
      </c>
      <c r="J78" s="27">
        <v>300</v>
      </c>
      <c r="K78" s="27"/>
      <c r="L78" s="27">
        <f t="shared" si="59"/>
        <v>200</v>
      </c>
      <c r="M78" s="27">
        <f t="shared" si="54"/>
        <v>200</v>
      </c>
      <c r="N78" s="26" t="s">
        <v>76</v>
      </c>
      <c r="O78" s="26" t="s">
        <v>76</v>
      </c>
      <c r="P78" s="64">
        <f t="shared" si="55"/>
        <v>0.3</v>
      </c>
      <c r="Q78" s="73">
        <f t="shared" si="56"/>
        <v>0.3</v>
      </c>
      <c r="R78" s="23">
        <f>L78</f>
        <v>200</v>
      </c>
      <c r="S78" s="23">
        <f t="shared" si="57"/>
        <v>500</v>
      </c>
      <c r="T78" s="74">
        <f t="shared" si="58"/>
        <v>0.5</v>
      </c>
      <c r="U78" s="77"/>
    </row>
    <row r="79" ht="37.5" customHeight="1" spans="1:21">
      <c r="A79" s="24">
        <v>66</v>
      </c>
      <c r="B79" s="24">
        <v>67</v>
      </c>
      <c r="C79" s="33" t="s">
        <v>164</v>
      </c>
      <c r="D79" s="26" t="s">
        <v>72</v>
      </c>
      <c r="E79" s="27">
        <v>3417.19</v>
      </c>
      <c r="F79" s="27">
        <v>3990</v>
      </c>
      <c r="G79" s="27">
        <f t="shared" si="60"/>
        <v>1708.595</v>
      </c>
      <c r="H79" s="27">
        <f t="shared" si="61"/>
        <v>1995</v>
      </c>
      <c r="I79" s="27">
        <f t="shared" si="53"/>
        <v>1708</v>
      </c>
      <c r="J79" s="27">
        <v>1708</v>
      </c>
      <c r="K79" s="27"/>
      <c r="L79" s="27">
        <f t="shared" si="59"/>
        <v>0.595000000000027</v>
      </c>
      <c r="M79" s="27">
        <f t="shared" si="54"/>
        <v>287</v>
      </c>
      <c r="N79" s="26" t="s">
        <v>73</v>
      </c>
      <c r="O79" s="26" t="s">
        <v>76</v>
      </c>
      <c r="P79" s="64">
        <f t="shared" si="55"/>
        <v>0.499825880328574</v>
      </c>
      <c r="Q79" s="73">
        <f t="shared" si="56"/>
        <v>0.428070175438596</v>
      </c>
      <c r="R79" s="23"/>
      <c r="S79" s="23">
        <f t="shared" si="57"/>
        <v>1708</v>
      </c>
      <c r="T79" s="74">
        <f t="shared" si="58"/>
        <v>0.499825880328574</v>
      </c>
      <c r="U79" s="77"/>
    </row>
    <row r="80" s="1" customFormat="1" ht="54" customHeight="1" spans="1:21">
      <c r="A80" s="24">
        <v>67</v>
      </c>
      <c r="B80" s="24">
        <v>68</v>
      </c>
      <c r="C80" s="34" t="s">
        <v>165</v>
      </c>
      <c r="D80" s="26" t="s">
        <v>72</v>
      </c>
      <c r="E80" s="27">
        <v>2600</v>
      </c>
      <c r="F80" s="27">
        <v>2600</v>
      </c>
      <c r="G80" s="57">
        <f t="shared" si="60"/>
        <v>1300</v>
      </c>
      <c r="H80" s="57">
        <f t="shared" si="61"/>
        <v>1300</v>
      </c>
      <c r="I80" s="27">
        <f t="shared" si="53"/>
        <v>1294</v>
      </c>
      <c r="J80" s="27">
        <v>1294</v>
      </c>
      <c r="K80" s="27"/>
      <c r="L80" s="27">
        <f t="shared" si="59"/>
        <v>6</v>
      </c>
      <c r="M80" s="57">
        <f t="shared" si="54"/>
        <v>6</v>
      </c>
      <c r="N80" s="26" t="s">
        <v>76</v>
      </c>
      <c r="O80" s="26" t="s">
        <v>76</v>
      </c>
      <c r="P80" s="64">
        <f t="shared" si="55"/>
        <v>0.497692307692308</v>
      </c>
      <c r="Q80" s="73">
        <f t="shared" si="56"/>
        <v>0.497692307692308</v>
      </c>
      <c r="R80" s="23">
        <v>0</v>
      </c>
      <c r="S80" s="23">
        <f t="shared" si="57"/>
        <v>1294</v>
      </c>
      <c r="T80" s="74">
        <f t="shared" si="58"/>
        <v>0.497692307692308</v>
      </c>
      <c r="U80" s="77"/>
    </row>
    <row r="81" ht="29.15" customHeight="1" spans="1:21">
      <c r="A81" s="24">
        <v>68</v>
      </c>
      <c r="B81" s="24">
        <v>69</v>
      </c>
      <c r="C81" s="33" t="s">
        <v>166</v>
      </c>
      <c r="D81" s="26" t="s">
        <v>72</v>
      </c>
      <c r="E81" s="27">
        <v>942.74</v>
      </c>
      <c r="F81" s="27">
        <v>942.74</v>
      </c>
      <c r="G81" s="27">
        <f t="shared" si="60"/>
        <v>471.37</v>
      </c>
      <c r="H81" s="27">
        <f t="shared" si="61"/>
        <v>471.37</v>
      </c>
      <c r="I81" s="27">
        <f t="shared" si="53"/>
        <v>470</v>
      </c>
      <c r="J81" s="27">
        <v>470</v>
      </c>
      <c r="K81" s="27"/>
      <c r="L81" s="27">
        <f t="shared" si="59"/>
        <v>1.37</v>
      </c>
      <c r="M81" s="27">
        <f t="shared" si="54"/>
        <v>1.37</v>
      </c>
      <c r="N81" s="26" t="s">
        <v>73</v>
      </c>
      <c r="O81" s="26" t="s">
        <v>73</v>
      </c>
      <c r="P81" s="64">
        <f t="shared" si="55"/>
        <v>0.49854678914653</v>
      </c>
      <c r="Q81" s="73">
        <f t="shared" si="56"/>
        <v>0.49854678914653</v>
      </c>
      <c r="R81" s="23">
        <v>0</v>
      </c>
      <c r="S81" s="23">
        <f t="shared" si="57"/>
        <v>470</v>
      </c>
      <c r="T81" s="74">
        <f t="shared" si="58"/>
        <v>0.49854678914653</v>
      </c>
      <c r="U81" s="77"/>
    </row>
    <row r="82" s="3" customFormat="1" ht="51" customHeight="1" spans="1:21">
      <c r="A82" s="24">
        <v>69</v>
      </c>
      <c r="B82" s="24">
        <v>70</v>
      </c>
      <c r="C82" s="33" t="s">
        <v>167</v>
      </c>
      <c r="D82" s="26" t="s">
        <v>72</v>
      </c>
      <c r="E82" s="27">
        <v>355.54</v>
      </c>
      <c r="F82" s="27">
        <v>355.54</v>
      </c>
      <c r="G82" s="27">
        <f t="shared" si="60"/>
        <v>177.77</v>
      </c>
      <c r="H82" s="27">
        <f t="shared" si="61"/>
        <v>177.77</v>
      </c>
      <c r="I82" s="27">
        <f t="shared" si="53"/>
        <v>100</v>
      </c>
      <c r="J82" s="65">
        <v>100</v>
      </c>
      <c r="K82" s="65"/>
      <c r="L82" s="27">
        <f t="shared" si="59"/>
        <v>77.77</v>
      </c>
      <c r="M82" s="27">
        <f t="shared" si="54"/>
        <v>77.77</v>
      </c>
      <c r="N82" s="26" t="s">
        <v>73</v>
      </c>
      <c r="O82" s="26" t="s">
        <v>73</v>
      </c>
      <c r="P82" s="64">
        <f t="shared" si="55"/>
        <v>0.281262305225854</v>
      </c>
      <c r="Q82" s="73">
        <f t="shared" si="56"/>
        <v>0.281262305225854</v>
      </c>
      <c r="R82" s="23">
        <v>77</v>
      </c>
      <c r="S82" s="23">
        <f t="shared" si="57"/>
        <v>177</v>
      </c>
      <c r="T82" s="74">
        <f t="shared" si="58"/>
        <v>0.497834280249761</v>
      </c>
      <c r="U82" s="77"/>
    </row>
    <row r="83" s="5" customFormat="1" ht="58.5" customHeight="1" spans="1:21">
      <c r="A83" s="24">
        <v>70</v>
      </c>
      <c r="B83" s="24">
        <v>71</v>
      </c>
      <c r="C83" s="33" t="s">
        <v>168</v>
      </c>
      <c r="D83" s="26" t="s">
        <v>72</v>
      </c>
      <c r="E83" s="27">
        <v>931.27</v>
      </c>
      <c r="F83" s="27">
        <v>931.27</v>
      </c>
      <c r="G83" s="27">
        <f t="shared" si="60"/>
        <v>465.635</v>
      </c>
      <c r="H83" s="27">
        <f t="shared" si="61"/>
        <v>465.635</v>
      </c>
      <c r="I83" s="27">
        <f t="shared" si="53"/>
        <v>643.3</v>
      </c>
      <c r="J83" s="65">
        <v>643.3</v>
      </c>
      <c r="K83" s="65"/>
      <c r="L83" s="27">
        <f t="shared" si="59"/>
        <v>-177.665</v>
      </c>
      <c r="M83" s="27">
        <f t="shared" si="54"/>
        <v>-177.665</v>
      </c>
      <c r="N83" s="26" t="s">
        <v>73</v>
      </c>
      <c r="O83" s="26" t="s">
        <v>73</v>
      </c>
      <c r="P83" s="64">
        <f t="shared" si="55"/>
        <v>0.69077711082715</v>
      </c>
      <c r="Q83" s="73">
        <f t="shared" si="56"/>
        <v>0.69077711082715</v>
      </c>
      <c r="R83" s="23">
        <v>0</v>
      </c>
      <c r="S83" s="23">
        <f t="shared" si="57"/>
        <v>643.3</v>
      </c>
      <c r="T83" s="74">
        <f t="shared" si="58"/>
        <v>0.69077711082715</v>
      </c>
      <c r="U83" s="77" t="s">
        <v>89</v>
      </c>
    </row>
    <row r="84" s="3" customFormat="1" ht="47.25" customHeight="1" spans="1:21">
      <c r="A84" s="24">
        <v>71</v>
      </c>
      <c r="B84" s="24">
        <v>72</v>
      </c>
      <c r="C84" s="34" t="s">
        <v>169</v>
      </c>
      <c r="D84" s="26" t="s">
        <v>72</v>
      </c>
      <c r="E84" s="27">
        <v>1259.71</v>
      </c>
      <c r="F84" s="27">
        <v>1259.71</v>
      </c>
      <c r="G84" s="27">
        <f t="shared" si="60"/>
        <v>629.855</v>
      </c>
      <c r="H84" s="27">
        <f t="shared" si="61"/>
        <v>629.855</v>
      </c>
      <c r="I84" s="27">
        <f t="shared" si="53"/>
        <v>606.531216002824</v>
      </c>
      <c r="J84" s="27">
        <v>306.531216002824</v>
      </c>
      <c r="K84" s="27">
        <v>300</v>
      </c>
      <c r="L84" s="27">
        <f t="shared" si="59"/>
        <v>23.323783997176</v>
      </c>
      <c r="M84" s="27">
        <f t="shared" si="54"/>
        <v>323.323783997176</v>
      </c>
      <c r="N84" s="26" t="s">
        <v>73</v>
      </c>
      <c r="O84" s="26" t="s">
        <v>73</v>
      </c>
      <c r="P84" s="64">
        <f t="shared" si="55"/>
        <v>0.243334748476097</v>
      </c>
      <c r="Q84" s="73">
        <f t="shared" si="56"/>
        <v>0.243334748476097</v>
      </c>
      <c r="R84" s="23">
        <v>0</v>
      </c>
      <c r="S84" s="23">
        <f t="shared" si="57"/>
        <v>606.531216002824</v>
      </c>
      <c r="T84" s="74">
        <f t="shared" si="58"/>
        <v>0.481484798884524</v>
      </c>
      <c r="U84" s="77"/>
    </row>
    <row r="85" s="3" customFormat="1" ht="44.25" customHeight="1" spans="1:21">
      <c r="A85" s="24">
        <v>72</v>
      </c>
      <c r="B85" s="24">
        <v>73</v>
      </c>
      <c r="C85" s="34" t="s">
        <v>170</v>
      </c>
      <c r="D85" s="26" t="s">
        <v>72</v>
      </c>
      <c r="E85" s="27">
        <v>5659.53</v>
      </c>
      <c r="F85" s="27">
        <v>5659.53</v>
      </c>
      <c r="G85" s="27">
        <f t="shared" si="60"/>
        <v>2829.765</v>
      </c>
      <c r="H85" s="27">
        <f t="shared" si="61"/>
        <v>2829.765</v>
      </c>
      <c r="I85" s="27">
        <f t="shared" si="53"/>
        <v>1378.46878399718</v>
      </c>
      <c r="J85" s="27">
        <v>1378.46878399718</v>
      </c>
      <c r="K85" s="27"/>
      <c r="L85" s="27">
        <f t="shared" si="59"/>
        <v>1451.29621600282</v>
      </c>
      <c r="M85" s="27">
        <f t="shared" si="54"/>
        <v>1451.29621600282</v>
      </c>
      <c r="N85" s="26" t="s">
        <v>76</v>
      </c>
      <c r="O85" s="26" t="s">
        <v>76</v>
      </c>
      <c r="P85" s="64">
        <f t="shared" si="55"/>
        <v>0.2435659469951</v>
      </c>
      <c r="Q85" s="73">
        <f t="shared" si="56"/>
        <v>0.2435659469951</v>
      </c>
      <c r="R85" s="23">
        <v>1451</v>
      </c>
      <c r="S85" s="23">
        <f t="shared" si="57"/>
        <v>2829.46878399718</v>
      </c>
      <c r="T85" s="74">
        <f t="shared" si="58"/>
        <v>0.499947660670971</v>
      </c>
      <c r="U85" s="77"/>
    </row>
    <row r="86" s="3" customFormat="1" ht="29.15" customHeight="1" spans="1:21">
      <c r="A86" s="24">
        <v>73</v>
      </c>
      <c r="B86" s="24">
        <v>74</v>
      </c>
      <c r="C86" s="34" t="s">
        <v>171</v>
      </c>
      <c r="D86" s="26" t="s">
        <v>72</v>
      </c>
      <c r="E86" s="27">
        <v>50178.48</v>
      </c>
      <c r="F86" s="65">
        <v>50178.48</v>
      </c>
      <c r="G86" s="57">
        <v>25089.24</v>
      </c>
      <c r="H86" s="27">
        <f t="shared" si="61"/>
        <v>25089.24</v>
      </c>
      <c r="I86" s="27">
        <f t="shared" si="53"/>
        <v>25081</v>
      </c>
      <c r="J86" s="57">
        <f>27121-6000</f>
        <v>21121</v>
      </c>
      <c r="K86" s="57">
        <v>3960</v>
      </c>
      <c r="L86" s="27">
        <f t="shared" si="59"/>
        <v>8.2400000000016</v>
      </c>
      <c r="M86" s="27">
        <f t="shared" si="54"/>
        <v>3968.24</v>
      </c>
      <c r="N86" s="26" t="s">
        <v>76</v>
      </c>
      <c r="O86" s="26" t="s">
        <v>76</v>
      </c>
      <c r="P86" s="64">
        <f t="shared" si="55"/>
        <v>0.420917492917282</v>
      </c>
      <c r="Q86" s="73">
        <f t="shared" si="56"/>
        <v>0.420917492917282</v>
      </c>
      <c r="R86" s="23">
        <v>0</v>
      </c>
      <c r="S86" s="23">
        <f t="shared" si="57"/>
        <v>25081</v>
      </c>
      <c r="T86" s="74">
        <f t="shared" si="58"/>
        <v>0.49983578617766</v>
      </c>
      <c r="U86" s="77"/>
    </row>
    <row r="87" s="1" customFormat="1" ht="27" customHeight="1" spans="1:23">
      <c r="A87" s="18" t="s">
        <v>172</v>
      </c>
      <c r="B87" s="18"/>
      <c r="C87" s="18"/>
      <c r="D87" s="18"/>
      <c r="E87" s="19">
        <f>SUM(E88:E118)</f>
        <v>112756.31</v>
      </c>
      <c r="F87" s="19">
        <f t="shared" ref="F87:R87" si="62">SUM(F88:F118)</f>
        <v>157154.94</v>
      </c>
      <c r="G87" s="19">
        <f t="shared" si="62"/>
        <v>56378.155</v>
      </c>
      <c r="H87" s="19">
        <f t="shared" si="62"/>
        <v>67907.47</v>
      </c>
      <c r="I87" s="19">
        <f t="shared" si="62"/>
        <v>42092</v>
      </c>
      <c r="J87" s="19">
        <f t="shared" si="62"/>
        <v>41372</v>
      </c>
      <c r="K87" s="19">
        <f t="shared" si="62"/>
        <v>720</v>
      </c>
      <c r="L87" s="19">
        <f t="shared" si="62"/>
        <v>14286.155</v>
      </c>
      <c r="M87" s="19">
        <f t="shared" si="62"/>
        <v>26535.47</v>
      </c>
      <c r="N87" s="19">
        <f t="shared" si="62"/>
        <v>0</v>
      </c>
      <c r="O87" s="19">
        <f t="shared" si="62"/>
        <v>0</v>
      </c>
      <c r="P87" s="19" t="e">
        <f t="shared" si="62"/>
        <v>#DIV/0!</v>
      </c>
      <c r="Q87" s="19">
        <f t="shared" si="62"/>
        <v>12.308305970858</v>
      </c>
      <c r="R87" s="37">
        <f t="shared" si="62"/>
        <v>16399.005</v>
      </c>
      <c r="S87" s="23">
        <f t="shared" si="57"/>
        <v>58491.005</v>
      </c>
      <c r="T87" s="74"/>
      <c r="U87" s="70"/>
      <c r="W87" s="1">
        <f>L96+L114</f>
        <v>-2403.76472078714</v>
      </c>
    </row>
    <row r="88" ht="46.5" customHeight="1" spans="1:24">
      <c r="A88" s="24">
        <v>74</v>
      </c>
      <c r="B88" s="24">
        <v>75</v>
      </c>
      <c r="C88" s="28" t="s">
        <v>173</v>
      </c>
      <c r="D88" s="26" t="s">
        <v>72</v>
      </c>
      <c r="E88" s="27">
        <v>1957.76</v>
      </c>
      <c r="F88" s="27">
        <v>1957.76</v>
      </c>
      <c r="G88" s="27">
        <f t="shared" ref="G88:G100" si="63">E88/2</f>
        <v>978.88</v>
      </c>
      <c r="H88" s="27">
        <f t="shared" ref="H88:H100" si="64">F88/2</f>
        <v>978.88</v>
      </c>
      <c r="I88" s="27">
        <f t="shared" ref="I88:I101" si="65">J88+K88</f>
        <v>888</v>
      </c>
      <c r="J88" s="27">
        <v>888</v>
      </c>
      <c r="K88" s="27"/>
      <c r="L88" s="27">
        <f>G88-I88</f>
        <v>90.88</v>
      </c>
      <c r="M88" s="27">
        <f t="shared" ref="M88:M100" si="66">H88-J88</f>
        <v>90.88</v>
      </c>
      <c r="N88" s="26" t="s">
        <v>73</v>
      </c>
      <c r="O88" s="26" t="s">
        <v>73</v>
      </c>
      <c r="P88" s="64">
        <f t="shared" ref="P88:P101" si="67">J88/E88</f>
        <v>0.453579601176855</v>
      </c>
      <c r="Q88" s="73">
        <f t="shared" ref="Q88:Q100" si="68">J88/F88</f>
        <v>0.453579601176855</v>
      </c>
      <c r="R88" s="23">
        <v>90</v>
      </c>
      <c r="S88" s="23">
        <f t="shared" si="57"/>
        <v>978</v>
      </c>
      <c r="T88" s="74">
        <f t="shared" si="58"/>
        <v>0.499550506701536</v>
      </c>
      <c r="U88" s="77"/>
      <c r="X88">
        <f>L92+L95+L102+L103+L104+L105+L108</f>
        <v>100.77805771712</v>
      </c>
    </row>
    <row r="89" ht="47.25" customHeight="1" spans="1:21">
      <c r="A89" s="24">
        <v>75</v>
      </c>
      <c r="B89" s="24">
        <v>76</v>
      </c>
      <c r="C89" s="28" t="s">
        <v>174</v>
      </c>
      <c r="D89" s="26" t="s">
        <v>72</v>
      </c>
      <c r="E89" s="27">
        <v>7705.39</v>
      </c>
      <c r="F89" s="27">
        <v>7705.39</v>
      </c>
      <c r="G89" s="27">
        <f t="shared" si="63"/>
        <v>3852.695</v>
      </c>
      <c r="H89" s="27">
        <f t="shared" si="64"/>
        <v>3852.695</v>
      </c>
      <c r="I89" s="27">
        <f t="shared" si="65"/>
        <v>3467</v>
      </c>
      <c r="J89" s="27">
        <v>3467</v>
      </c>
      <c r="K89" s="27"/>
      <c r="L89" s="27">
        <f t="shared" ref="L89:L118" si="69">G89-I89</f>
        <v>385.695</v>
      </c>
      <c r="M89" s="27">
        <f t="shared" si="66"/>
        <v>385.695</v>
      </c>
      <c r="N89" s="26" t="s">
        <v>73</v>
      </c>
      <c r="O89" s="26" t="s">
        <v>73</v>
      </c>
      <c r="P89" s="64">
        <f t="shared" si="67"/>
        <v>0.4499447789145</v>
      </c>
      <c r="Q89" s="73">
        <f t="shared" si="68"/>
        <v>0.4499447789145</v>
      </c>
      <c r="R89" s="23">
        <v>385</v>
      </c>
      <c r="S89" s="23">
        <f t="shared" si="57"/>
        <v>3852</v>
      </c>
      <c r="T89" s="74">
        <f t="shared" si="58"/>
        <v>0.499909803397362</v>
      </c>
      <c r="U89" s="77"/>
    </row>
    <row r="90" s="5" customFormat="1" ht="39.75" customHeight="1" spans="1:21">
      <c r="A90" s="24">
        <v>76</v>
      </c>
      <c r="B90" s="24">
        <v>77</v>
      </c>
      <c r="C90" s="28" t="s">
        <v>175</v>
      </c>
      <c r="D90" s="26" t="s">
        <v>72</v>
      </c>
      <c r="E90" s="27">
        <v>2242.04</v>
      </c>
      <c r="F90" s="27">
        <v>2242.04</v>
      </c>
      <c r="G90" s="27">
        <f t="shared" si="63"/>
        <v>1121.02</v>
      </c>
      <c r="H90" s="27">
        <f t="shared" si="64"/>
        <v>1121.02</v>
      </c>
      <c r="I90" s="27">
        <f t="shared" si="65"/>
        <v>1065</v>
      </c>
      <c r="J90" s="27">
        <v>1065</v>
      </c>
      <c r="K90" s="27"/>
      <c r="L90" s="27">
        <f t="shared" si="69"/>
        <v>56.02</v>
      </c>
      <c r="M90" s="27">
        <f t="shared" si="66"/>
        <v>56.02</v>
      </c>
      <c r="N90" s="26" t="s">
        <v>73</v>
      </c>
      <c r="O90" s="26" t="s">
        <v>73</v>
      </c>
      <c r="P90" s="64">
        <f t="shared" si="67"/>
        <v>0.475013826693547</v>
      </c>
      <c r="Q90" s="73">
        <f t="shared" si="68"/>
        <v>0.475013826693547</v>
      </c>
      <c r="R90" s="23">
        <v>56</v>
      </c>
      <c r="S90" s="23">
        <f t="shared" si="57"/>
        <v>1121</v>
      </c>
      <c r="T90" s="74">
        <f t="shared" si="58"/>
        <v>0.49999107955255</v>
      </c>
      <c r="U90" s="77"/>
    </row>
    <row r="91" s="5" customFormat="1" ht="46.5" customHeight="1" spans="1:21">
      <c r="A91" s="24">
        <v>77</v>
      </c>
      <c r="B91" s="24">
        <v>78</v>
      </c>
      <c r="C91" s="28" t="s">
        <v>176</v>
      </c>
      <c r="D91" s="26" t="s">
        <v>72</v>
      </c>
      <c r="E91" s="27">
        <v>3389.5</v>
      </c>
      <c r="F91" s="27">
        <v>3389.5</v>
      </c>
      <c r="G91" s="27">
        <f t="shared" si="63"/>
        <v>1694.75</v>
      </c>
      <c r="H91" s="27">
        <f t="shared" si="64"/>
        <v>1694.75</v>
      </c>
      <c r="I91" s="27">
        <f t="shared" si="65"/>
        <v>1554</v>
      </c>
      <c r="J91" s="27">
        <v>1554</v>
      </c>
      <c r="K91" s="27"/>
      <c r="L91" s="27">
        <f t="shared" si="69"/>
        <v>140.75</v>
      </c>
      <c r="M91" s="27">
        <f t="shared" si="66"/>
        <v>140.75</v>
      </c>
      <c r="N91" s="26" t="s">
        <v>73</v>
      </c>
      <c r="O91" s="26" t="s">
        <v>73</v>
      </c>
      <c r="P91" s="64">
        <f t="shared" si="67"/>
        <v>0.458474701283375</v>
      </c>
      <c r="Q91" s="73">
        <f t="shared" si="68"/>
        <v>0.458474701283375</v>
      </c>
      <c r="R91" s="23">
        <v>140</v>
      </c>
      <c r="S91" s="23">
        <f t="shared" si="57"/>
        <v>1694</v>
      </c>
      <c r="T91" s="74">
        <f t="shared" si="58"/>
        <v>0.499778728426022</v>
      </c>
      <c r="U91" s="77"/>
    </row>
    <row r="92" s="5" customFormat="1" ht="42" customHeight="1" spans="1:21">
      <c r="A92" s="24">
        <v>78</v>
      </c>
      <c r="B92" s="24">
        <v>79</v>
      </c>
      <c r="C92" s="28" t="s">
        <v>177</v>
      </c>
      <c r="D92" s="26" t="s">
        <v>72</v>
      </c>
      <c r="E92" s="27">
        <v>3121.62</v>
      </c>
      <c r="F92" s="27">
        <v>3121.62</v>
      </c>
      <c r="G92" s="27">
        <f t="shared" si="63"/>
        <v>1560.81</v>
      </c>
      <c r="H92" s="27">
        <f t="shared" si="64"/>
        <v>1560.81</v>
      </c>
      <c r="I92" s="27">
        <f t="shared" si="65"/>
        <v>1553</v>
      </c>
      <c r="J92" s="27">
        <v>1153</v>
      </c>
      <c r="K92" s="27">
        <v>400</v>
      </c>
      <c r="L92" s="27">
        <f t="shared" si="69"/>
        <v>7.80999999999995</v>
      </c>
      <c r="M92" s="27">
        <f t="shared" si="66"/>
        <v>407.81</v>
      </c>
      <c r="N92" s="26" t="s">
        <v>73</v>
      </c>
      <c r="O92" s="26" t="s">
        <v>73</v>
      </c>
      <c r="P92" s="64">
        <f t="shared" si="67"/>
        <v>0.369359499234372</v>
      </c>
      <c r="Q92" s="73">
        <f t="shared" si="68"/>
        <v>0.369359499234372</v>
      </c>
      <c r="R92" s="23">
        <v>0</v>
      </c>
      <c r="S92" s="23">
        <f t="shared" si="57"/>
        <v>1553</v>
      </c>
      <c r="T92" s="74">
        <f t="shared" si="58"/>
        <v>0.497498093938404</v>
      </c>
      <c r="U92" s="77"/>
    </row>
    <row r="93" s="5" customFormat="1" ht="39" customHeight="1" spans="1:21">
      <c r="A93" s="24">
        <v>79</v>
      </c>
      <c r="B93" s="24">
        <v>80</v>
      </c>
      <c r="C93" s="28" t="s">
        <v>178</v>
      </c>
      <c r="D93" s="26" t="s">
        <v>72</v>
      </c>
      <c r="E93" s="27">
        <v>2687.37</v>
      </c>
      <c r="F93" s="27">
        <v>2687.37</v>
      </c>
      <c r="G93" s="27">
        <f t="shared" si="63"/>
        <v>1343.685</v>
      </c>
      <c r="H93" s="27">
        <f t="shared" si="64"/>
        <v>1343.685</v>
      </c>
      <c r="I93" s="27">
        <f t="shared" si="65"/>
        <v>1285</v>
      </c>
      <c r="J93" s="27">
        <v>1285</v>
      </c>
      <c r="K93" s="27"/>
      <c r="L93" s="27">
        <f t="shared" si="69"/>
        <v>58.6849999999999</v>
      </c>
      <c r="M93" s="27">
        <f t="shared" si="66"/>
        <v>58.6849999999999</v>
      </c>
      <c r="N93" s="26" t="s">
        <v>73</v>
      </c>
      <c r="O93" s="26" t="s">
        <v>73</v>
      </c>
      <c r="P93" s="64">
        <f t="shared" si="67"/>
        <v>0.478162664612614</v>
      </c>
      <c r="Q93" s="73">
        <f t="shared" si="68"/>
        <v>0.478162664612614</v>
      </c>
      <c r="R93" s="23">
        <v>58</v>
      </c>
      <c r="S93" s="23">
        <f t="shared" si="57"/>
        <v>1343</v>
      </c>
      <c r="T93" s="74">
        <f t="shared" si="58"/>
        <v>0.499745103949214</v>
      </c>
      <c r="U93" s="77"/>
    </row>
    <row r="94" s="3" customFormat="1" ht="40.5" customHeight="1" spans="1:21">
      <c r="A94" s="24">
        <v>80</v>
      </c>
      <c r="B94" s="24">
        <v>81</v>
      </c>
      <c r="C94" s="28" t="s">
        <v>179</v>
      </c>
      <c r="D94" s="26" t="s">
        <v>72</v>
      </c>
      <c r="E94" s="27">
        <v>3890.35</v>
      </c>
      <c r="F94" s="27">
        <v>3890.35</v>
      </c>
      <c r="G94" s="27">
        <f t="shared" si="63"/>
        <v>1945.175</v>
      </c>
      <c r="H94" s="27">
        <f t="shared" si="64"/>
        <v>1945.175</v>
      </c>
      <c r="I94" s="27">
        <f t="shared" si="65"/>
        <v>1920</v>
      </c>
      <c r="J94" s="27">
        <v>1920</v>
      </c>
      <c r="K94" s="27"/>
      <c r="L94" s="27">
        <f t="shared" si="69"/>
        <v>25.175</v>
      </c>
      <c r="M94" s="27">
        <f t="shared" si="66"/>
        <v>25.175</v>
      </c>
      <c r="N94" s="26" t="s">
        <v>73</v>
      </c>
      <c r="O94" s="26" t="s">
        <v>73</v>
      </c>
      <c r="P94" s="64">
        <f t="shared" si="67"/>
        <v>0.49352885987122</v>
      </c>
      <c r="Q94" s="73">
        <f t="shared" si="68"/>
        <v>0.49352885987122</v>
      </c>
      <c r="R94" s="23">
        <v>23</v>
      </c>
      <c r="S94" s="23">
        <f t="shared" si="57"/>
        <v>1943</v>
      </c>
      <c r="T94" s="74">
        <f t="shared" si="58"/>
        <v>0.499440924338427</v>
      </c>
      <c r="U94" s="77"/>
    </row>
    <row r="95" ht="34.5" customHeight="1" spans="1:21">
      <c r="A95" s="24">
        <v>81</v>
      </c>
      <c r="B95" s="24">
        <v>82</v>
      </c>
      <c r="C95" s="28" t="s">
        <v>180</v>
      </c>
      <c r="D95" s="26" t="s">
        <v>72</v>
      </c>
      <c r="E95" s="27">
        <v>6564.94</v>
      </c>
      <c r="F95" s="27">
        <v>6564.94</v>
      </c>
      <c r="G95" s="27">
        <f t="shared" si="63"/>
        <v>3282.47</v>
      </c>
      <c r="H95" s="27">
        <f t="shared" si="64"/>
        <v>3282.47</v>
      </c>
      <c r="I95" s="27">
        <f t="shared" si="65"/>
        <v>3274</v>
      </c>
      <c r="J95" s="27">
        <v>2954</v>
      </c>
      <c r="K95" s="27">
        <v>320</v>
      </c>
      <c r="L95" s="27">
        <f t="shared" si="69"/>
        <v>8.4699999999998</v>
      </c>
      <c r="M95" s="27">
        <f t="shared" si="66"/>
        <v>328.47</v>
      </c>
      <c r="N95" s="26" t="s">
        <v>73</v>
      </c>
      <c r="O95" s="26" t="s">
        <v>73</v>
      </c>
      <c r="P95" s="64">
        <f t="shared" si="67"/>
        <v>0.449966031677365</v>
      </c>
      <c r="Q95" s="73">
        <f t="shared" si="68"/>
        <v>0.449966031677365</v>
      </c>
      <c r="R95" s="23">
        <v>0</v>
      </c>
      <c r="S95" s="23">
        <f t="shared" si="57"/>
        <v>3274</v>
      </c>
      <c r="T95" s="74">
        <f t="shared" si="58"/>
        <v>0.498709813037134</v>
      </c>
      <c r="U95" s="77"/>
    </row>
    <row r="96" s="5" customFormat="1" ht="58.5" customHeight="1" spans="1:21">
      <c r="A96" s="24">
        <v>82</v>
      </c>
      <c r="B96" s="24">
        <v>83</v>
      </c>
      <c r="C96" s="28" t="s">
        <v>181</v>
      </c>
      <c r="D96" s="26" t="s">
        <v>72</v>
      </c>
      <c r="E96" s="27">
        <v>3000</v>
      </c>
      <c r="F96" s="27">
        <v>3000</v>
      </c>
      <c r="G96" s="27">
        <f t="shared" si="63"/>
        <v>1500</v>
      </c>
      <c r="H96" s="27">
        <f t="shared" si="64"/>
        <v>1500</v>
      </c>
      <c r="I96" s="27">
        <f t="shared" si="65"/>
        <v>2020</v>
      </c>
      <c r="J96" s="27">
        <v>2020</v>
      </c>
      <c r="K96" s="27"/>
      <c r="L96" s="27">
        <f t="shared" si="69"/>
        <v>-520</v>
      </c>
      <c r="M96" s="27">
        <f t="shared" si="66"/>
        <v>-520</v>
      </c>
      <c r="N96" s="26" t="s">
        <v>76</v>
      </c>
      <c r="O96" s="26" t="s">
        <v>76</v>
      </c>
      <c r="P96" s="64">
        <f t="shared" si="67"/>
        <v>0.673333333333333</v>
      </c>
      <c r="Q96" s="73">
        <f t="shared" si="68"/>
        <v>0.673333333333333</v>
      </c>
      <c r="R96" s="23">
        <v>0</v>
      </c>
      <c r="S96" s="23">
        <f t="shared" si="57"/>
        <v>2020</v>
      </c>
      <c r="T96" s="74">
        <f t="shared" si="58"/>
        <v>0.673333333333333</v>
      </c>
      <c r="U96" s="77" t="s">
        <v>182</v>
      </c>
    </row>
    <row r="97" ht="48" customHeight="1" spans="1:21">
      <c r="A97" s="24">
        <v>83</v>
      </c>
      <c r="B97" s="24">
        <v>84</v>
      </c>
      <c r="C97" s="28" t="s">
        <v>183</v>
      </c>
      <c r="D97" s="26" t="s">
        <v>72</v>
      </c>
      <c r="E97" s="27">
        <v>1400</v>
      </c>
      <c r="F97" s="27">
        <v>1400</v>
      </c>
      <c r="G97" s="27">
        <f t="shared" si="63"/>
        <v>700</v>
      </c>
      <c r="H97" s="27">
        <f t="shared" si="64"/>
        <v>700</v>
      </c>
      <c r="I97" s="27">
        <f t="shared" si="65"/>
        <v>700</v>
      </c>
      <c r="J97" s="27">
        <v>700</v>
      </c>
      <c r="K97" s="27"/>
      <c r="L97" s="27">
        <f t="shared" si="69"/>
        <v>0</v>
      </c>
      <c r="M97" s="27">
        <f t="shared" si="66"/>
        <v>0</v>
      </c>
      <c r="N97" s="26" t="s">
        <v>76</v>
      </c>
      <c r="O97" s="26" t="s">
        <v>76</v>
      </c>
      <c r="P97" s="64">
        <f t="shared" si="67"/>
        <v>0.5</v>
      </c>
      <c r="Q97" s="73">
        <f t="shared" si="68"/>
        <v>0.5</v>
      </c>
      <c r="R97" s="23">
        <f t="shared" ref="R97:R100" si="70">L97</f>
        <v>0</v>
      </c>
      <c r="S97" s="23">
        <f t="shared" si="57"/>
        <v>700</v>
      </c>
      <c r="T97" s="74">
        <f t="shared" si="58"/>
        <v>0.5</v>
      </c>
      <c r="U97" s="77"/>
    </row>
    <row r="98" s="2" customFormat="1" ht="29.15" customHeight="1" spans="1:21">
      <c r="A98" s="24">
        <v>84</v>
      </c>
      <c r="B98" s="24">
        <v>85</v>
      </c>
      <c r="C98" s="28" t="s">
        <v>184</v>
      </c>
      <c r="D98" s="26" t="s">
        <v>72</v>
      </c>
      <c r="E98" s="27">
        <v>4000</v>
      </c>
      <c r="F98" s="27">
        <v>4000</v>
      </c>
      <c r="G98" s="27">
        <f t="shared" si="63"/>
        <v>2000</v>
      </c>
      <c r="H98" s="27">
        <f t="shared" si="64"/>
        <v>2000</v>
      </c>
      <c r="I98" s="27">
        <f t="shared" si="65"/>
        <v>1200</v>
      </c>
      <c r="J98" s="27">
        <v>1200</v>
      </c>
      <c r="K98" s="27"/>
      <c r="L98" s="27">
        <f t="shared" si="69"/>
        <v>800</v>
      </c>
      <c r="M98" s="27">
        <f t="shared" si="66"/>
        <v>800</v>
      </c>
      <c r="N98" s="26" t="s">
        <v>76</v>
      </c>
      <c r="O98" s="26" t="s">
        <v>76</v>
      </c>
      <c r="P98" s="64">
        <f t="shared" si="67"/>
        <v>0.3</v>
      </c>
      <c r="Q98" s="73">
        <f t="shared" si="68"/>
        <v>0.3</v>
      </c>
      <c r="R98" s="23">
        <f t="shared" si="70"/>
        <v>800</v>
      </c>
      <c r="S98" s="23">
        <f t="shared" si="57"/>
        <v>2000</v>
      </c>
      <c r="T98" s="74">
        <f t="shared" si="58"/>
        <v>0.5</v>
      </c>
      <c r="U98" s="77"/>
    </row>
    <row r="99" s="2" customFormat="1" ht="45" customHeight="1" spans="1:21">
      <c r="A99" s="24">
        <v>85</v>
      </c>
      <c r="B99" s="24">
        <v>86</v>
      </c>
      <c r="C99" s="28" t="s">
        <v>185</v>
      </c>
      <c r="D99" s="26" t="s">
        <v>72</v>
      </c>
      <c r="E99" s="27">
        <v>3000</v>
      </c>
      <c r="F99" s="27">
        <v>3000</v>
      </c>
      <c r="G99" s="27">
        <f t="shared" si="63"/>
        <v>1500</v>
      </c>
      <c r="H99" s="27">
        <f t="shared" si="64"/>
        <v>1500</v>
      </c>
      <c r="I99" s="27">
        <f t="shared" si="65"/>
        <v>900</v>
      </c>
      <c r="J99" s="27">
        <v>900</v>
      </c>
      <c r="K99" s="27"/>
      <c r="L99" s="27">
        <f t="shared" si="69"/>
        <v>600</v>
      </c>
      <c r="M99" s="27">
        <f t="shared" si="66"/>
        <v>600</v>
      </c>
      <c r="N99" s="26" t="s">
        <v>76</v>
      </c>
      <c r="O99" s="26" t="s">
        <v>76</v>
      </c>
      <c r="P99" s="64">
        <f t="shared" si="67"/>
        <v>0.3</v>
      </c>
      <c r="Q99" s="73">
        <f t="shared" si="68"/>
        <v>0.3</v>
      </c>
      <c r="R99" s="23">
        <f t="shared" si="70"/>
        <v>600</v>
      </c>
      <c r="S99" s="23">
        <f t="shared" si="57"/>
        <v>1500</v>
      </c>
      <c r="T99" s="74">
        <f t="shared" si="58"/>
        <v>0.5</v>
      </c>
      <c r="U99" s="77"/>
    </row>
    <row r="100" ht="45" customHeight="1" spans="1:21">
      <c r="A100" s="24">
        <v>86</v>
      </c>
      <c r="B100" s="24">
        <v>87</v>
      </c>
      <c r="C100" s="28" t="s">
        <v>186</v>
      </c>
      <c r="D100" s="26" t="s">
        <v>72</v>
      </c>
      <c r="E100" s="27">
        <v>756.01</v>
      </c>
      <c r="F100" s="27">
        <v>756.01</v>
      </c>
      <c r="G100" s="27">
        <f t="shared" si="63"/>
        <v>378.005</v>
      </c>
      <c r="H100" s="27">
        <f t="shared" si="64"/>
        <v>378.005</v>
      </c>
      <c r="I100" s="27">
        <f t="shared" si="65"/>
        <v>378</v>
      </c>
      <c r="J100" s="27">
        <v>378</v>
      </c>
      <c r="K100" s="27"/>
      <c r="L100" s="27">
        <f t="shared" si="69"/>
        <v>0.00499999999999545</v>
      </c>
      <c r="M100" s="27">
        <f t="shared" si="66"/>
        <v>0.00499999999999545</v>
      </c>
      <c r="N100" s="26" t="s">
        <v>73</v>
      </c>
      <c r="O100" s="26" t="s">
        <v>73</v>
      </c>
      <c r="P100" s="64">
        <f t="shared" si="67"/>
        <v>0.499993386330869</v>
      </c>
      <c r="Q100" s="73">
        <f t="shared" si="68"/>
        <v>0.499993386330869</v>
      </c>
      <c r="R100" s="23">
        <f t="shared" si="70"/>
        <v>0.00499999999999545</v>
      </c>
      <c r="S100" s="23">
        <f t="shared" si="57"/>
        <v>378.005</v>
      </c>
      <c r="T100" s="74">
        <f t="shared" si="58"/>
        <v>0.5</v>
      </c>
      <c r="U100" s="77"/>
    </row>
    <row r="101" s="5" customFormat="1" ht="48" customHeight="1" spans="1:21">
      <c r="A101" s="24">
        <v>87</v>
      </c>
      <c r="B101" s="24">
        <v>88</v>
      </c>
      <c r="C101" s="81" t="s">
        <v>187</v>
      </c>
      <c r="D101" s="82" t="s">
        <v>91</v>
      </c>
      <c r="E101" s="27"/>
      <c r="F101" s="27">
        <v>21340</v>
      </c>
      <c r="G101" s="27"/>
      <c r="H101" s="27"/>
      <c r="I101" s="27">
        <f t="shared" si="65"/>
        <v>0</v>
      </c>
      <c r="J101" s="27"/>
      <c r="K101" s="27"/>
      <c r="L101" s="27">
        <f t="shared" si="69"/>
        <v>0</v>
      </c>
      <c r="M101" s="27"/>
      <c r="N101" s="26" t="s">
        <v>76</v>
      </c>
      <c r="O101" s="26" t="s">
        <v>76</v>
      </c>
      <c r="P101" s="64" t="e">
        <f t="shared" si="67"/>
        <v>#DIV/0!</v>
      </c>
      <c r="Q101" s="73"/>
      <c r="R101" s="23"/>
      <c r="S101" s="23">
        <f t="shared" si="57"/>
        <v>0</v>
      </c>
      <c r="T101" s="74"/>
      <c r="U101" s="77"/>
    </row>
    <row r="102" ht="45.75" customHeight="1" spans="1:21">
      <c r="A102" s="24">
        <v>88</v>
      </c>
      <c r="B102" s="24">
        <v>89</v>
      </c>
      <c r="C102" s="28" t="s">
        <v>188</v>
      </c>
      <c r="D102" s="26" t="s">
        <v>72</v>
      </c>
      <c r="E102" s="27">
        <v>5165</v>
      </c>
      <c r="F102" s="27">
        <v>5165</v>
      </c>
      <c r="G102" s="27">
        <f t="shared" ref="G102:G118" si="71">E102/2</f>
        <v>2582.5</v>
      </c>
      <c r="H102" s="27">
        <f t="shared" ref="H102:H118" si="72">F102/2</f>
        <v>2582.5</v>
      </c>
      <c r="I102" s="27">
        <f t="shared" ref="I102:I126" si="73">J102+K102</f>
        <v>2531</v>
      </c>
      <c r="J102" s="27">
        <v>2531</v>
      </c>
      <c r="K102" s="27"/>
      <c r="L102" s="27">
        <f t="shared" si="69"/>
        <v>51.5</v>
      </c>
      <c r="M102" s="27">
        <f t="shared" ref="M102:M118" si="74">H102-J102</f>
        <v>51.5</v>
      </c>
      <c r="N102" s="26" t="s">
        <v>73</v>
      </c>
      <c r="O102" s="26" t="s">
        <v>73</v>
      </c>
      <c r="P102" s="64">
        <f t="shared" ref="P102:P118" si="75">J102/E102</f>
        <v>0.490029041626331</v>
      </c>
      <c r="Q102" s="73">
        <f t="shared" ref="Q102:Q118" si="76">J102/F102</f>
        <v>0.490029041626331</v>
      </c>
      <c r="R102" s="23">
        <v>46</v>
      </c>
      <c r="S102" s="23">
        <f t="shared" si="57"/>
        <v>2577</v>
      </c>
      <c r="T102" s="74">
        <f t="shared" si="58"/>
        <v>0.498935140367861</v>
      </c>
      <c r="U102" s="77"/>
    </row>
    <row r="103" ht="36" customHeight="1" spans="1:21">
      <c r="A103" s="24">
        <v>89</v>
      </c>
      <c r="B103" s="24">
        <v>90</v>
      </c>
      <c r="C103" s="28" t="s">
        <v>189</v>
      </c>
      <c r="D103" s="26" t="s">
        <v>72</v>
      </c>
      <c r="E103" s="27">
        <v>931.31</v>
      </c>
      <c r="F103" s="27">
        <v>931.31</v>
      </c>
      <c r="G103" s="27">
        <f t="shared" si="71"/>
        <v>465.655</v>
      </c>
      <c r="H103" s="27">
        <f t="shared" si="72"/>
        <v>465.655</v>
      </c>
      <c r="I103" s="27">
        <f t="shared" si="73"/>
        <v>459</v>
      </c>
      <c r="J103" s="27">
        <v>459</v>
      </c>
      <c r="K103" s="27"/>
      <c r="L103" s="27">
        <f t="shared" si="69"/>
        <v>6.65499999999997</v>
      </c>
      <c r="M103" s="27">
        <f t="shared" si="74"/>
        <v>6.65499999999997</v>
      </c>
      <c r="N103" s="26" t="s">
        <v>73</v>
      </c>
      <c r="O103" s="26" t="s">
        <v>73</v>
      </c>
      <c r="P103" s="64">
        <f t="shared" si="75"/>
        <v>0.492854151678818</v>
      </c>
      <c r="Q103" s="73">
        <f t="shared" si="76"/>
        <v>0.492854151678818</v>
      </c>
      <c r="R103" s="23">
        <v>0</v>
      </c>
      <c r="S103" s="23">
        <f t="shared" si="57"/>
        <v>459</v>
      </c>
      <c r="T103" s="74">
        <f t="shared" si="58"/>
        <v>0.492854151678818</v>
      </c>
      <c r="U103" s="77"/>
    </row>
    <row r="104" ht="36" customHeight="1" spans="1:21">
      <c r="A104" s="24">
        <v>90</v>
      </c>
      <c r="B104" s="24">
        <v>91</v>
      </c>
      <c r="C104" s="28" t="s">
        <v>190</v>
      </c>
      <c r="D104" s="26" t="s">
        <v>72</v>
      </c>
      <c r="E104" s="27">
        <v>2478.28</v>
      </c>
      <c r="F104" s="27">
        <v>2478.28</v>
      </c>
      <c r="G104" s="27">
        <f t="shared" si="71"/>
        <v>1239.14</v>
      </c>
      <c r="H104" s="27">
        <f t="shared" si="72"/>
        <v>1239.14</v>
      </c>
      <c r="I104" s="27">
        <f t="shared" si="73"/>
        <v>1223</v>
      </c>
      <c r="J104" s="27">
        <v>1223</v>
      </c>
      <c r="K104" s="27"/>
      <c r="L104" s="27">
        <f t="shared" si="69"/>
        <v>16.1400000000001</v>
      </c>
      <c r="M104" s="27">
        <f t="shared" si="74"/>
        <v>16.1400000000001</v>
      </c>
      <c r="N104" s="26" t="s">
        <v>73</v>
      </c>
      <c r="O104" s="26" t="s">
        <v>73</v>
      </c>
      <c r="P104" s="64">
        <f t="shared" si="75"/>
        <v>0.49348741869361</v>
      </c>
      <c r="Q104" s="73">
        <f t="shared" si="76"/>
        <v>0.49348741869361</v>
      </c>
      <c r="R104" s="23">
        <v>0</v>
      </c>
      <c r="S104" s="23">
        <f t="shared" si="57"/>
        <v>1223</v>
      </c>
      <c r="T104" s="74">
        <f t="shared" si="58"/>
        <v>0.49348741869361</v>
      </c>
      <c r="U104" s="77"/>
    </row>
    <row r="105" ht="43.5" customHeight="1" spans="1:21">
      <c r="A105" s="24">
        <v>91</v>
      </c>
      <c r="B105" s="24">
        <v>92</v>
      </c>
      <c r="C105" s="28" t="s">
        <v>191</v>
      </c>
      <c r="D105" s="26" t="s">
        <v>72</v>
      </c>
      <c r="E105" s="27">
        <v>584.83</v>
      </c>
      <c r="F105" s="27">
        <v>584.83</v>
      </c>
      <c r="G105" s="27">
        <f t="shared" si="71"/>
        <v>292.415</v>
      </c>
      <c r="H105" s="27">
        <f t="shared" si="72"/>
        <v>292.415</v>
      </c>
      <c r="I105" s="27">
        <f t="shared" si="73"/>
        <v>292</v>
      </c>
      <c r="J105" s="27">
        <v>292</v>
      </c>
      <c r="K105" s="27"/>
      <c r="L105" s="27">
        <f t="shared" si="69"/>
        <v>0.41500000000002</v>
      </c>
      <c r="M105" s="27">
        <f t="shared" si="74"/>
        <v>0.41500000000002</v>
      </c>
      <c r="N105" s="26" t="s">
        <v>73</v>
      </c>
      <c r="O105" s="26" t="s">
        <v>73</v>
      </c>
      <c r="P105" s="64">
        <f t="shared" si="75"/>
        <v>0.49929039207975</v>
      </c>
      <c r="Q105" s="73">
        <f t="shared" si="76"/>
        <v>0.49929039207975</v>
      </c>
      <c r="R105" s="23">
        <v>0</v>
      </c>
      <c r="S105" s="23">
        <f t="shared" ref="S105:S144" si="77">I105+R105</f>
        <v>292</v>
      </c>
      <c r="T105" s="74">
        <f t="shared" ref="T105:T144" si="78">S105/E105</f>
        <v>0.49929039207975</v>
      </c>
      <c r="U105" s="77"/>
    </row>
    <row r="106" s="5" customFormat="1" ht="38.25" customHeight="1" spans="1:21">
      <c r="A106" s="24">
        <v>92</v>
      </c>
      <c r="B106" s="24">
        <v>93</v>
      </c>
      <c r="C106" s="28" t="s">
        <v>192</v>
      </c>
      <c r="D106" s="26" t="s">
        <v>72</v>
      </c>
      <c r="E106" s="27">
        <v>1527.72</v>
      </c>
      <c r="F106" s="27">
        <v>1527.72</v>
      </c>
      <c r="G106" s="27">
        <f t="shared" si="71"/>
        <v>763.86</v>
      </c>
      <c r="H106" s="27">
        <f t="shared" si="72"/>
        <v>763.86</v>
      </c>
      <c r="I106" s="27">
        <f t="shared" si="73"/>
        <v>720</v>
      </c>
      <c r="J106" s="27">
        <v>720</v>
      </c>
      <c r="K106" s="27"/>
      <c r="L106" s="27">
        <f t="shared" si="69"/>
        <v>43.86</v>
      </c>
      <c r="M106" s="27">
        <f t="shared" si="74"/>
        <v>43.86</v>
      </c>
      <c r="N106" s="26" t="s">
        <v>73</v>
      </c>
      <c r="O106" s="26" t="s">
        <v>73</v>
      </c>
      <c r="P106" s="64">
        <f t="shared" si="75"/>
        <v>0.47129055062446</v>
      </c>
      <c r="Q106" s="73">
        <f t="shared" si="76"/>
        <v>0.47129055062446</v>
      </c>
      <c r="R106" s="23">
        <v>43</v>
      </c>
      <c r="S106" s="23">
        <f t="shared" si="77"/>
        <v>763</v>
      </c>
      <c r="T106" s="74">
        <f t="shared" si="78"/>
        <v>0.499437069620087</v>
      </c>
      <c r="U106" s="77"/>
    </row>
    <row r="107" ht="42.75" customHeight="1" spans="1:21">
      <c r="A107" s="24">
        <v>93</v>
      </c>
      <c r="B107" s="24">
        <v>94</v>
      </c>
      <c r="C107" s="28" t="s">
        <v>193</v>
      </c>
      <c r="D107" s="26" t="s">
        <v>72</v>
      </c>
      <c r="E107" s="27">
        <v>3607.41</v>
      </c>
      <c r="F107" s="27">
        <v>3607.41</v>
      </c>
      <c r="G107" s="27">
        <f t="shared" si="71"/>
        <v>1803.705</v>
      </c>
      <c r="H107" s="27">
        <f t="shared" si="72"/>
        <v>1803.705</v>
      </c>
      <c r="I107" s="27">
        <f t="shared" si="73"/>
        <v>1780</v>
      </c>
      <c r="J107" s="65">
        <v>1780</v>
      </c>
      <c r="K107" s="65"/>
      <c r="L107" s="27">
        <f t="shared" si="69"/>
        <v>23.7049999999999</v>
      </c>
      <c r="M107" s="27">
        <f t="shared" si="74"/>
        <v>23.7049999999999</v>
      </c>
      <c r="N107" s="26" t="s">
        <v>73</v>
      </c>
      <c r="O107" s="26" t="s">
        <v>73</v>
      </c>
      <c r="P107" s="64">
        <f t="shared" si="75"/>
        <v>0.493428803490593</v>
      </c>
      <c r="Q107" s="73">
        <f t="shared" si="76"/>
        <v>0.493428803490593</v>
      </c>
      <c r="R107" s="23"/>
      <c r="S107" s="23">
        <f t="shared" si="77"/>
        <v>1780</v>
      </c>
      <c r="T107" s="74">
        <f t="shared" si="78"/>
        <v>0.493428803490593</v>
      </c>
      <c r="U107" s="77"/>
    </row>
    <row r="108" s="5" customFormat="1" ht="66.75" customHeight="1" spans="1:21">
      <c r="A108" s="24">
        <v>94</v>
      </c>
      <c r="B108" s="24">
        <v>95</v>
      </c>
      <c r="C108" s="28" t="s">
        <v>194</v>
      </c>
      <c r="D108" s="26" t="s">
        <v>72</v>
      </c>
      <c r="E108" s="27">
        <v>2510</v>
      </c>
      <c r="F108" s="27">
        <v>2510</v>
      </c>
      <c r="G108" s="27">
        <f t="shared" si="71"/>
        <v>1255</v>
      </c>
      <c r="H108" s="27">
        <f t="shared" si="72"/>
        <v>1255</v>
      </c>
      <c r="I108" s="27">
        <f t="shared" si="73"/>
        <v>1245.21194228288</v>
      </c>
      <c r="J108" s="27">
        <v>1245.21194228288</v>
      </c>
      <c r="K108" s="27"/>
      <c r="L108" s="27">
        <f t="shared" si="69"/>
        <v>9.78805771711995</v>
      </c>
      <c r="M108" s="27">
        <f t="shared" si="74"/>
        <v>9.78805771711995</v>
      </c>
      <c r="N108" s="26" t="s">
        <v>73</v>
      </c>
      <c r="O108" s="26" t="s">
        <v>73</v>
      </c>
      <c r="P108" s="64">
        <f t="shared" si="75"/>
        <v>0.496100375411506</v>
      </c>
      <c r="Q108" s="73">
        <f t="shared" si="76"/>
        <v>0.496100375411506</v>
      </c>
      <c r="R108" s="23">
        <v>0</v>
      </c>
      <c r="S108" s="23">
        <f t="shared" si="77"/>
        <v>1245.21194228288</v>
      </c>
      <c r="T108" s="74">
        <f t="shared" si="78"/>
        <v>0.496100375411506</v>
      </c>
      <c r="U108" s="77"/>
    </row>
    <row r="109" s="5" customFormat="1" ht="68.25" customHeight="1" spans="1:21">
      <c r="A109" s="24">
        <v>95</v>
      </c>
      <c r="B109" s="24">
        <v>96</v>
      </c>
      <c r="C109" s="28" t="s">
        <v>195</v>
      </c>
      <c r="D109" s="26" t="s">
        <v>72</v>
      </c>
      <c r="E109" s="27">
        <v>2604.6</v>
      </c>
      <c r="F109" s="27">
        <v>2604.6</v>
      </c>
      <c r="G109" s="27">
        <f t="shared" si="71"/>
        <v>1302.3</v>
      </c>
      <c r="H109" s="27">
        <f t="shared" si="72"/>
        <v>1302.3</v>
      </c>
      <c r="I109" s="27">
        <f t="shared" si="73"/>
        <v>1278.78805771712</v>
      </c>
      <c r="J109" s="27">
        <v>1278.78805771712</v>
      </c>
      <c r="K109" s="27"/>
      <c r="L109" s="27">
        <f t="shared" si="69"/>
        <v>23.51194228288</v>
      </c>
      <c r="M109" s="27">
        <f t="shared" si="74"/>
        <v>23.51194228288</v>
      </c>
      <c r="N109" s="26" t="s">
        <v>73</v>
      </c>
      <c r="O109" s="26" t="s">
        <v>73</v>
      </c>
      <c r="P109" s="64">
        <f t="shared" si="75"/>
        <v>0.490972916270107</v>
      </c>
      <c r="Q109" s="73">
        <f t="shared" si="76"/>
        <v>0.490972916270107</v>
      </c>
      <c r="R109" s="23"/>
      <c r="S109" s="23">
        <f t="shared" si="77"/>
        <v>1278.78805771712</v>
      </c>
      <c r="T109" s="74">
        <f t="shared" si="78"/>
        <v>0.490972916270107</v>
      </c>
      <c r="U109" s="77"/>
    </row>
    <row r="110" s="3" customFormat="1" ht="51" customHeight="1" spans="1:21">
      <c r="A110" s="24">
        <v>96</v>
      </c>
      <c r="B110" s="24">
        <v>97</v>
      </c>
      <c r="C110" s="28" t="s">
        <v>196</v>
      </c>
      <c r="D110" s="26" t="s">
        <v>72</v>
      </c>
      <c r="E110" s="27">
        <v>291.27</v>
      </c>
      <c r="F110" s="27">
        <v>291.27</v>
      </c>
      <c r="G110" s="27">
        <f t="shared" si="71"/>
        <v>145.635</v>
      </c>
      <c r="H110" s="27">
        <f t="shared" si="72"/>
        <v>145.635</v>
      </c>
      <c r="I110" s="27">
        <f t="shared" si="73"/>
        <v>18.554043071922</v>
      </c>
      <c r="J110" s="27">
        <v>18.554043071922</v>
      </c>
      <c r="K110" s="27"/>
      <c r="L110" s="27">
        <f t="shared" si="69"/>
        <v>127.080956928078</v>
      </c>
      <c r="M110" s="27">
        <f t="shared" si="74"/>
        <v>127.080956928078</v>
      </c>
      <c r="N110" s="26" t="s">
        <v>76</v>
      </c>
      <c r="O110" s="26" t="s">
        <v>76</v>
      </c>
      <c r="P110" s="64">
        <f t="shared" si="75"/>
        <v>0.0637004946335771</v>
      </c>
      <c r="Q110" s="73">
        <f t="shared" si="76"/>
        <v>0.0637004946335771</v>
      </c>
      <c r="R110" s="23">
        <v>127</v>
      </c>
      <c r="S110" s="23">
        <f t="shared" si="77"/>
        <v>145.554043071922</v>
      </c>
      <c r="T110" s="74">
        <f t="shared" si="78"/>
        <v>0.49972205538477</v>
      </c>
      <c r="U110" s="77"/>
    </row>
    <row r="111" s="3" customFormat="1" ht="32.25" customHeight="1" spans="1:21">
      <c r="A111" s="24">
        <v>97</v>
      </c>
      <c r="B111" s="24">
        <v>98</v>
      </c>
      <c r="C111" s="28" t="s">
        <v>197</v>
      </c>
      <c r="D111" s="26" t="s">
        <v>72</v>
      </c>
      <c r="E111" s="27">
        <v>506.73</v>
      </c>
      <c r="F111" s="27">
        <v>506.73</v>
      </c>
      <c r="G111" s="27">
        <f t="shared" si="71"/>
        <v>253.365</v>
      </c>
      <c r="H111" s="27">
        <f t="shared" si="72"/>
        <v>253.365</v>
      </c>
      <c r="I111" s="27">
        <f t="shared" si="73"/>
        <v>32.2789516456725</v>
      </c>
      <c r="J111" s="27">
        <v>32.2789516456725</v>
      </c>
      <c r="K111" s="27"/>
      <c r="L111" s="27">
        <f t="shared" si="69"/>
        <v>221.086048354328</v>
      </c>
      <c r="M111" s="27">
        <f t="shared" si="74"/>
        <v>221.086048354328</v>
      </c>
      <c r="N111" s="26" t="s">
        <v>76</v>
      </c>
      <c r="O111" s="26" t="s">
        <v>76</v>
      </c>
      <c r="P111" s="64">
        <f t="shared" si="75"/>
        <v>0.063700494633577</v>
      </c>
      <c r="Q111" s="73">
        <f t="shared" si="76"/>
        <v>0.063700494633577</v>
      </c>
      <c r="R111" s="23">
        <v>221</v>
      </c>
      <c r="S111" s="23">
        <f t="shared" si="77"/>
        <v>253.278951645672</v>
      </c>
      <c r="T111" s="74">
        <f t="shared" si="78"/>
        <v>0.499830188948103</v>
      </c>
      <c r="U111" s="77"/>
    </row>
    <row r="112" s="3" customFormat="1" ht="29.15" customHeight="1" spans="1:21">
      <c r="A112" s="24">
        <v>98</v>
      </c>
      <c r="B112" s="24">
        <v>99</v>
      </c>
      <c r="C112" s="28" t="s">
        <v>198</v>
      </c>
      <c r="D112" s="26" t="s">
        <v>72</v>
      </c>
      <c r="E112" s="27">
        <v>468.73</v>
      </c>
      <c r="F112" s="27">
        <v>468.73</v>
      </c>
      <c r="G112" s="27">
        <f t="shared" si="71"/>
        <v>234.365</v>
      </c>
      <c r="H112" s="27">
        <f t="shared" si="72"/>
        <v>234.365</v>
      </c>
      <c r="I112" s="27">
        <f t="shared" si="73"/>
        <v>29.8583328495966</v>
      </c>
      <c r="J112" s="27">
        <v>29.8583328495966</v>
      </c>
      <c r="K112" s="27"/>
      <c r="L112" s="27">
        <f t="shared" si="69"/>
        <v>204.506667150403</v>
      </c>
      <c r="M112" s="27">
        <f t="shared" si="74"/>
        <v>204.506667150403</v>
      </c>
      <c r="N112" s="26" t="s">
        <v>76</v>
      </c>
      <c r="O112" s="26" t="s">
        <v>76</v>
      </c>
      <c r="P112" s="64">
        <f t="shared" si="75"/>
        <v>0.0637004946335771</v>
      </c>
      <c r="Q112" s="73">
        <f t="shared" si="76"/>
        <v>0.0637004946335771</v>
      </c>
      <c r="R112" s="23">
        <v>204</v>
      </c>
      <c r="S112" s="23">
        <f t="shared" si="77"/>
        <v>233.858332849597</v>
      </c>
      <c r="T112" s="74">
        <f t="shared" si="78"/>
        <v>0.498919063959202</v>
      </c>
      <c r="U112" s="77"/>
    </row>
    <row r="113" s="3" customFormat="1" ht="29.15" customHeight="1" spans="1:21">
      <c r="A113" s="24">
        <v>99</v>
      </c>
      <c r="B113" s="24">
        <v>100</v>
      </c>
      <c r="C113" s="28" t="s">
        <v>199</v>
      </c>
      <c r="D113" s="26" t="s">
        <v>72</v>
      </c>
      <c r="E113" s="27">
        <v>506.73</v>
      </c>
      <c r="F113" s="27">
        <v>506.73</v>
      </c>
      <c r="G113" s="27">
        <f t="shared" si="71"/>
        <v>253.365</v>
      </c>
      <c r="H113" s="27">
        <f t="shared" si="72"/>
        <v>253.365</v>
      </c>
      <c r="I113" s="27">
        <f t="shared" si="73"/>
        <v>32.2789516456725</v>
      </c>
      <c r="J113" s="27">
        <v>32.2789516456725</v>
      </c>
      <c r="K113" s="27"/>
      <c r="L113" s="27">
        <f t="shared" si="69"/>
        <v>221.086048354328</v>
      </c>
      <c r="M113" s="27">
        <f t="shared" si="74"/>
        <v>221.086048354328</v>
      </c>
      <c r="N113" s="26" t="s">
        <v>76</v>
      </c>
      <c r="O113" s="26" t="s">
        <v>76</v>
      </c>
      <c r="P113" s="64">
        <f t="shared" si="75"/>
        <v>0.063700494633577</v>
      </c>
      <c r="Q113" s="73">
        <f t="shared" si="76"/>
        <v>0.063700494633577</v>
      </c>
      <c r="R113" s="23">
        <v>221</v>
      </c>
      <c r="S113" s="23">
        <f t="shared" si="77"/>
        <v>253.278951645672</v>
      </c>
      <c r="T113" s="74">
        <f t="shared" si="78"/>
        <v>0.499830188948103</v>
      </c>
      <c r="U113" s="77"/>
    </row>
    <row r="114" s="3" customFormat="1" ht="48" customHeight="1" spans="1:21">
      <c r="A114" s="24">
        <v>100</v>
      </c>
      <c r="B114" s="24">
        <v>101</v>
      </c>
      <c r="C114" s="28" t="s">
        <v>200</v>
      </c>
      <c r="D114" s="26" t="s">
        <v>72</v>
      </c>
      <c r="E114" s="27">
        <v>1640.53</v>
      </c>
      <c r="F114" s="27">
        <v>1640.53</v>
      </c>
      <c r="G114" s="27">
        <f t="shared" si="71"/>
        <v>820.265</v>
      </c>
      <c r="H114" s="27">
        <f t="shared" si="72"/>
        <v>820.265</v>
      </c>
      <c r="I114" s="27">
        <f t="shared" si="73"/>
        <v>2704.02972078714</v>
      </c>
      <c r="J114" s="27">
        <v>2704.02972078714</v>
      </c>
      <c r="K114" s="27"/>
      <c r="L114" s="27">
        <f t="shared" si="69"/>
        <v>-1883.76472078714</v>
      </c>
      <c r="M114" s="27">
        <f t="shared" si="74"/>
        <v>-1883.76472078714</v>
      </c>
      <c r="N114" s="26" t="s">
        <v>76</v>
      </c>
      <c r="O114" s="26" t="s">
        <v>76</v>
      </c>
      <c r="P114" s="64">
        <f t="shared" si="75"/>
        <v>1.64826593892653</v>
      </c>
      <c r="Q114" s="73">
        <f t="shared" si="76"/>
        <v>1.64826593892653</v>
      </c>
      <c r="R114" s="23">
        <v>0</v>
      </c>
      <c r="S114" s="23">
        <f t="shared" si="77"/>
        <v>2704.02972078714</v>
      </c>
      <c r="T114" s="74">
        <f t="shared" si="78"/>
        <v>1.64826593892653</v>
      </c>
      <c r="U114" s="77" t="s">
        <v>81</v>
      </c>
    </row>
    <row r="115" s="3" customFormat="1" ht="47.25" customHeight="1" spans="1:21">
      <c r="A115" s="24">
        <v>101</v>
      </c>
      <c r="B115" s="24">
        <v>102</v>
      </c>
      <c r="C115" s="28" t="s">
        <v>201</v>
      </c>
      <c r="D115" s="26" t="s">
        <v>72</v>
      </c>
      <c r="E115" s="27">
        <v>17734</v>
      </c>
      <c r="F115" s="27">
        <v>17734</v>
      </c>
      <c r="G115" s="27">
        <f t="shared" si="71"/>
        <v>8867</v>
      </c>
      <c r="H115" s="27">
        <f t="shared" si="72"/>
        <v>8867</v>
      </c>
      <c r="I115" s="27">
        <f t="shared" si="73"/>
        <v>4643</v>
      </c>
      <c r="J115" s="27">
        <v>4643</v>
      </c>
      <c r="K115" s="27"/>
      <c r="L115" s="27">
        <f t="shared" si="69"/>
        <v>4224</v>
      </c>
      <c r="M115" s="27">
        <f t="shared" si="74"/>
        <v>4224</v>
      </c>
      <c r="N115" s="26" t="s">
        <v>76</v>
      </c>
      <c r="O115" s="26" t="s">
        <v>76</v>
      </c>
      <c r="P115" s="64">
        <f t="shared" si="75"/>
        <v>0.261813465659186</v>
      </c>
      <c r="Q115" s="73">
        <f t="shared" si="76"/>
        <v>0.261813465659186</v>
      </c>
      <c r="R115" s="23">
        <f>L115</f>
        <v>4224</v>
      </c>
      <c r="S115" s="23">
        <f t="shared" si="77"/>
        <v>8867</v>
      </c>
      <c r="T115" s="74">
        <f t="shared" si="78"/>
        <v>0.5</v>
      </c>
      <c r="U115" s="77"/>
    </row>
    <row r="116" s="3" customFormat="1" ht="47.25" customHeight="1" spans="1:21">
      <c r="A116" s="80">
        <v>102</v>
      </c>
      <c r="B116" s="24">
        <v>103</v>
      </c>
      <c r="C116" s="28" t="s">
        <v>202</v>
      </c>
      <c r="D116" s="26" t="s">
        <v>72</v>
      </c>
      <c r="E116" s="27">
        <v>6375.81</v>
      </c>
      <c r="F116" s="27">
        <v>11537.18</v>
      </c>
      <c r="G116" s="27">
        <f t="shared" si="71"/>
        <v>3187.905</v>
      </c>
      <c r="H116" s="27">
        <f t="shared" si="72"/>
        <v>5768.59</v>
      </c>
      <c r="I116" s="27">
        <f t="shared" si="73"/>
        <v>1303</v>
      </c>
      <c r="J116" s="57">
        <v>1303</v>
      </c>
      <c r="K116" s="57"/>
      <c r="L116" s="27">
        <f t="shared" si="69"/>
        <v>1884.905</v>
      </c>
      <c r="M116" s="27">
        <f t="shared" si="74"/>
        <v>4465.59</v>
      </c>
      <c r="N116" s="26" t="s">
        <v>76</v>
      </c>
      <c r="O116" s="26" t="s">
        <v>76</v>
      </c>
      <c r="P116" s="64">
        <f t="shared" si="75"/>
        <v>0.204366190335032</v>
      </c>
      <c r="Q116" s="73">
        <f t="shared" si="76"/>
        <v>0.112939210448307</v>
      </c>
      <c r="R116" s="23">
        <v>1840</v>
      </c>
      <c r="S116" s="23">
        <f t="shared" si="77"/>
        <v>3143</v>
      </c>
      <c r="T116" s="74">
        <f t="shared" si="78"/>
        <v>0.492956973310058</v>
      </c>
      <c r="U116" s="77" t="s">
        <v>81</v>
      </c>
    </row>
    <row r="117" s="3" customFormat="1" ht="46.5" customHeight="1" spans="1:21">
      <c r="A117" s="80">
        <v>102</v>
      </c>
      <c r="B117" s="24">
        <v>104</v>
      </c>
      <c r="C117" s="28" t="s">
        <v>153</v>
      </c>
      <c r="D117" s="26" t="s">
        <v>72</v>
      </c>
      <c r="E117" s="27">
        <v>3095.4</v>
      </c>
      <c r="F117" s="27">
        <v>5601.2</v>
      </c>
      <c r="G117" s="27">
        <f t="shared" si="71"/>
        <v>1547.7</v>
      </c>
      <c r="H117" s="27">
        <f t="shared" si="72"/>
        <v>2800.6</v>
      </c>
      <c r="I117" s="27">
        <f t="shared" si="73"/>
        <v>650</v>
      </c>
      <c r="J117" s="57">
        <v>650</v>
      </c>
      <c r="K117" s="57"/>
      <c r="L117" s="27">
        <f t="shared" si="69"/>
        <v>897.7</v>
      </c>
      <c r="M117" s="27">
        <f t="shared" si="74"/>
        <v>2150.6</v>
      </c>
      <c r="N117" s="26" t="s">
        <v>76</v>
      </c>
      <c r="O117" s="26" t="s">
        <v>76</v>
      </c>
      <c r="P117" s="64">
        <f t="shared" si="75"/>
        <v>0.209989015959165</v>
      </c>
      <c r="Q117" s="73">
        <f t="shared" si="76"/>
        <v>0.116046561451118</v>
      </c>
      <c r="R117" s="23">
        <v>891</v>
      </c>
      <c r="S117" s="23">
        <f t="shared" si="77"/>
        <v>1541</v>
      </c>
      <c r="T117" s="74">
        <f t="shared" si="78"/>
        <v>0.497835497835498</v>
      </c>
      <c r="U117" s="77" t="s">
        <v>81</v>
      </c>
    </row>
    <row r="118" s="3" customFormat="1" ht="45.75" customHeight="1" spans="1:21">
      <c r="A118" s="24">
        <v>103</v>
      </c>
      <c r="B118" s="24">
        <v>105</v>
      </c>
      <c r="C118" s="28" t="s">
        <v>203</v>
      </c>
      <c r="D118" s="26" t="s">
        <v>72</v>
      </c>
      <c r="E118" s="27">
        <v>19012.98</v>
      </c>
      <c r="F118" s="27">
        <v>34404.44</v>
      </c>
      <c r="G118" s="27">
        <f t="shared" si="71"/>
        <v>9506.49</v>
      </c>
      <c r="H118" s="27">
        <f t="shared" si="72"/>
        <v>17202.22</v>
      </c>
      <c r="I118" s="27">
        <f t="shared" si="73"/>
        <v>2946</v>
      </c>
      <c r="J118" s="57">
        <v>2946</v>
      </c>
      <c r="K118" s="57"/>
      <c r="L118" s="27">
        <f t="shared" si="69"/>
        <v>6560.49</v>
      </c>
      <c r="M118" s="27">
        <f t="shared" si="74"/>
        <v>14256.22</v>
      </c>
      <c r="N118" s="26" t="s">
        <v>76</v>
      </c>
      <c r="O118" s="26" t="s">
        <v>76</v>
      </c>
      <c r="P118" s="64">
        <f t="shared" si="75"/>
        <v>0.154946778463976</v>
      </c>
      <c r="Q118" s="73">
        <f t="shared" si="76"/>
        <v>0.085628482835355</v>
      </c>
      <c r="R118" s="23">
        <v>6430</v>
      </c>
      <c r="S118" s="23">
        <f t="shared" si="77"/>
        <v>9376</v>
      </c>
      <c r="T118" s="74">
        <f t="shared" si="78"/>
        <v>0.493136793916577</v>
      </c>
      <c r="U118" s="77" t="s">
        <v>81</v>
      </c>
    </row>
    <row r="119" s="1" customFormat="1" ht="27" customHeight="1" spans="1:23">
      <c r="A119" s="18" t="s">
        <v>204</v>
      </c>
      <c r="B119" s="18"/>
      <c r="C119" s="18"/>
      <c r="D119" s="18"/>
      <c r="E119" s="19">
        <f>SUM(E120:E144)</f>
        <v>109682.21</v>
      </c>
      <c r="F119" s="19">
        <f t="shared" ref="F119:R119" si="79">SUM(F120:F144)</f>
        <v>129874.82</v>
      </c>
      <c r="G119" s="19">
        <f t="shared" si="79"/>
        <v>33919.471</v>
      </c>
      <c r="H119" s="19">
        <f t="shared" si="79"/>
        <v>37089.861</v>
      </c>
      <c r="I119" s="19">
        <f t="shared" si="79"/>
        <v>34500.9651076975</v>
      </c>
      <c r="J119" s="19">
        <f t="shared" si="79"/>
        <v>33100.9651076975</v>
      </c>
      <c r="K119" s="19">
        <f t="shared" si="79"/>
        <v>1400</v>
      </c>
      <c r="L119" s="19">
        <f t="shared" si="79"/>
        <v>-581.494107697481</v>
      </c>
      <c r="M119" s="19">
        <f t="shared" si="79"/>
        <v>3988.89589230252</v>
      </c>
      <c r="N119" s="19">
        <f t="shared" si="79"/>
        <v>0</v>
      </c>
      <c r="O119" s="19">
        <f t="shared" si="79"/>
        <v>0</v>
      </c>
      <c r="P119" s="19" t="e">
        <f t="shared" si="79"/>
        <v>#DIV/0!</v>
      </c>
      <c r="Q119" s="19">
        <f t="shared" si="79"/>
        <v>6.20995065575789</v>
      </c>
      <c r="R119" s="37">
        <f t="shared" si="79"/>
        <v>300</v>
      </c>
      <c r="S119" s="23">
        <f t="shared" si="77"/>
        <v>34800.9651076975</v>
      </c>
      <c r="T119" s="74"/>
      <c r="U119" s="70"/>
      <c r="W119" s="1">
        <f>L127+L140+L142</f>
        <v>-938.20010769748</v>
      </c>
    </row>
    <row r="120" s="5" customFormat="1" ht="41.25" customHeight="1" spans="1:24">
      <c r="A120" s="24">
        <v>104</v>
      </c>
      <c r="B120" s="24">
        <v>106</v>
      </c>
      <c r="C120" s="28" t="s">
        <v>205</v>
      </c>
      <c r="D120" s="26" t="s">
        <v>72</v>
      </c>
      <c r="E120" s="27">
        <v>2154.44</v>
      </c>
      <c r="F120" s="27">
        <v>2154.44</v>
      </c>
      <c r="G120" s="27">
        <f>E120/2</f>
        <v>1077.22</v>
      </c>
      <c r="H120" s="27">
        <f>F120/2</f>
        <v>1077.22</v>
      </c>
      <c r="I120" s="27">
        <f t="shared" ref="I120:I144" si="80">J120+K120</f>
        <v>1077</v>
      </c>
      <c r="J120" s="27">
        <v>1077</v>
      </c>
      <c r="K120" s="27"/>
      <c r="L120" s="27">
        <f>G120-I120</f>
        <v>0.220000000000027</v>
      </c>
      <c r="M120" s="27">
        <f t="shared" ref="M120:M128" si="81">H120-J120</f>
        <v>0.220000000000027</v>
      </c>
      <c r="N120" s="26" t="s">
        <v>73</v>
      </c>
      <c r="O120" s="26" t="s">
        <v>73</v>
      </c>
      <c r="P120" s="64">
        <f t="shared" ref="P120:P132" si="82">J120/E120</f>
        <v>0.499897885297339</v>
      </c>
      <c r="Q120" s="73">
        <f t="shared" ref="Q120:Q128" si="83">J120/F120</f>
        <v>0.499897885297339</v>
      </c>
      <c r="R120" s="23">
        <v>0</v>
      </c>
      <c r="S120" s="23">
        <f t="shared" si="77"/>
        <v>1077</v>
      </c>
      <c r="T120" s="74">
        <f t="shared" si="78"/>
        <v>0.499897885297339</v>
      </c>
      <c r="U120" s="77"/>
      <c r="X120" s="5">
        <f>L120+L121+L125+L137+L139+L141+X136</f>
        <v>33.7229999999991</v>
      </c>
    </row>
    <row r="121" s="5" customFormat="1" ht="47.25" customHeight="1" spans="1:21">
      <c r="A121" s="24">
        <v>105</v>
      </c>
      <c r="B121" s="24">
        <v>107</v>
      </c>
      <c r="C121" s="28" t="s">
        <v>206</v>
      </c>
      <c r="D121" s="26" t="s">
        <v>72</v>
      </c>
      <c r="E121" s="27">
        <v>33922.71</v>
      </c>
      <c r="F121" s="27">
        <v>37237</v>
      </c>
      <c r="G121" s="27">
        <f>E121/2</f>
        <v>16961.355</v>
      </c>
      <c r="H121" s="27">
        <f>F121/2</f>
        <v>18618.5</v>
      </c>
      <c r="I121" s="27">
        <f t="shared" si="80"/>
        <v>16935.86</v>
      </c>
      <c r="J121" s="27">
        <f>18535.86-3000</f>
        <v>15535.86</v>
      </c>
      <c r="K121" s="27">
        <v>1400</v>
      </c>
      <c r="L121" s="27">
        <f t="shared" ref="L121:L144" si="84">G121-I121</f>
        <v>25.494999999999</v>
      </c>
      <c r="M121" s="27">
        <f t="shared" si="81"/>
        <v>3082.64</v>
      </c>
      <c r="N121" s="26" t="s">
        <v>73</v>
      </c>
      <c r="O121" s="26" t="s">
        <v>73</v>
      </c>
      <c r="P121" s="64">
        <f t="shared" si="82"/>
        <v>0.457978150920136</v>
      </c>
      <c r="Q121" s="73">
        <f t="shared" si="83"/>
        <v>0.41721567258372</v>
      </c>
      <c r="R121" s="23">
        <v>0</v>
      </c>
      <c r="S121" s="23">
        <f t="shared" si="77"/>
        <v>16935.86</v>
      </c>
      <c r="T121" s="74">
        <f t="shared" si="78"/>
        <v>0.499248438582884</v>
      </c>
      <c r="U121" s="77"/>
    </row>
    <row r="122" ht="39.75" customHeight="1" spans="1:21">
      <c r="A122" s="24">
        <v>106</v>
      </c>
      <c r="B122" s="24">
        <v>108</v>
      </c>
      <c r="C122" s="28" t="s">
        <v>207</v>
      </c>
      <c r="D122" s="26" t="s">
        <v>83</v>
      </c>
      <c r="E122" s="27">
        <v>8516.65</v>
      </c>
      <c r="F122" s="27">
        <v>8516.65</v>
      </c>
      <c r="G122" s="27">
        <f t="shared" ref="G122:G128" si="85">E122/20</f>
        <v>425.8325</v>
      </c>
      <c r="H122" s="27">
        <f t="shared" ref="H122:H128" si="86">F122*0.05</f>
        <v>425.8325</v>
      </c>
      <c r="I122" s="27">
        <f t="shared" si="80"/>
        <v>426.315</v>
      </c>
      <c r="J122" s="27">
        <v>426.315</v>
      </c>
      <c r="K122" s="27"/>
      <c r="L122" s="27">
        <f t="shared" si="84"/>
        <v>-0.482500000000016</v>
      </c>
      <c r="M122" s="27">
        <f t="shared" si="81"/>
        <v>-0.482500000000016</v>
      </c>
      <c r="N122" s="26" t="s">
        <v>73</v>
      </c>
      <c r="O122" s="26" t="s">
        <v>73</v>
      </c>
      <c r="P122" s="64">
        <f t="shared" si="82"/>
        <v>0.0500566537312206</v>
      </c>
      <c r="Q122" s="73">
        <f t="shared" si="83"/>
        <v>0.0500566537312206</v>
      </c>
      <c r="R122" s="23">
        <v>0</v>
      </c>
      <c r="S122" s="23">
        <f t="shared" si="77"/>
        <v>426.315</v>
      </c>
      <c r="T122" s="74">
        <f t="shared" si="78"/>
        <v>0.0500566537312206</v>
      </c>
      <c r="U122" s="77"/>
    </row>
    <row r="123" s="45" customFormat="1" ht="43.5" customHeight="1" spans="1:21">
      <c r="A123" s="24">
        <v>107</v>
      </c>
      <c r="B123" s="24">
        <v>109</v>
      </c>
      <c r="C123" s="28" t="s">
        <v>208</v>
      </c>
      <c r="D123" s="26" t="s">
        <v>83</v>
      </c>
      <c r="E123" s="27">
        <v>4271.66</v>
      </c>
      <c r="F123" s="27">
        <v>4271.66</v>
      </c>
      <c r="G123" s="27">
        <f t="shared" si="85"/>
        <v>213.583</v>
      </c>
      <c r="H123" s="27">
        <f t="shared" si="86"/>
        <v>213.583</v>
      </c>
      <c r="I123" s="27">
        <f t="shared" si="80"/>
        <v>153.11</v>
      </c>
      <c r="J123" s="27">
        <v>153.11</v>
      </c>
      <c r="K123" s="27"/>
      <c r="L123" s="27">
        <f t="shared" si="84"/>
        <v>60.473</v>
      </c>
      <c r="M123" s="27">
        <f t="shared" si="81"/>
        <v>60.473</v>
      </c>
      <c r="N123" s="26" t="s">
        <v>73</v>
      </c>
      <c r="O123" s="26" t="s">
        <v>73</v>
      </c>
      <c r="P123" s="64">
        <f t="shared" si="82"/>
        <v>0.0358432084950581</v>
      </c>
      <c r="Q123" s="73">
        <f t="shared" si="83"/>
        <v>0.0358432084950581</v>
      </c>
      <c r="R123" s="23">
        <v>60</v>
      </c>
      <c r="S123" s="23">
        <f t="shared" si="77"/>
        <v>213.11</v>
      </c>
      <c r="T123" s="74">
        <f t="shared" si="78"/>
        <v>0.0498892702134533</v>
      </c>
      <c r="U123" s="77"/>
    </row>
    <row r="124" ht="36" customHeight="1" spans="1:21">
      <c r="A124" s="24">
        <v>108</v>
      </c>
      <c r="B124" s="24">
        <v>110</v>
      </c>
      <c r="C124" s="28" t="s">
        <v>209</v>
      </c>
      <c r="D124" s="26" t="s">
        <v>83</v>
      </c>
      <c r="E124" s="27">
        <v>2255.66</v>
      </c>
      <c r="F124" s="27">
        <v>2255.66</v>
      </c>
      <c r="G124" s="27">
        <f t="shared" si="85"/>
        <v>112.783</v>
      </c>
      <c r="H124" s="27">
        <f t="shared" si="86"/>
        <v>112.783</v>
      </c>
      <c r="I124" s="27">
        <f t="shared" si="80"/>
        <v>113.11</v>
      </c>
      <c r="J124" s="27">
        <v>113.11</v>
      </c>
      <c r="K124" s="27"/>
      <c r="L124" s="27">
        <f t="shared" si="84"/>
        <v>-0.327000000000012</v>
      </c>
      <c r="M124" s="27">
        <f t="shared" si="81"/>
        <v>-0.326999999999998</v>
      </c>
      <c r="N124" s="26" t="s">
        <v>73</v>
      </c>
      <c r="O124" s="26" t="s">
        <v>73</v>
      </c>
      <c r="P124" s="64">
        <f t="shared" si="82"/>
        <v>0.0501449686566238</v>
      </c>
      <c r="Q124" s="73">
        <f t="shared" si="83"/>
        <v>0.0501449686566238</v>
      </c>
      <c r="R124" s="23">
        <v>0</v>
      </c>
      <c r="S124" s="23">
        <f t="shared" si="77"/>
        <v>113.11</v>
      </c>
      <c r="T124" s="74">
        <f t="shared" si="78"/>
        <v>0.0501449686566238</v>
      </c>
      <c r="U124" s="77"/>
    </row>
    <row r="125" ht="36.75" customHeight="1" spans="1:21">
      <c r="A125" s="24">
        <v>109</v>
      </c>
      <c r="B125" s="24">
        <v>111</v>
      </c>
      <c r="C125" s="28" t="s">
        <v>210</v>
      </c>
      <c r="D125" s="26" t="s">
        <v>83</v>
      </c>
      <c r="E125" s="27">
        <v>2168.66</v>
      </c>
      <c r="F125" s="27">
        <v>2168.66</v>
      </c>
      <c r="G125" s="27">
        <f t="shared" si="85"/>
        <v>108.433</v>
      </c>
      <c r="H125" s="27">
        <f t="shared" si="86"/>
        <v>108.433</v>
      </c>
      <c r="I125" s="27">
        <f t="shared" si="80"/>
        <v>108.11</v>
      </c>
      <c r="J125" s="27">
        <v>108.11</v>
      </c>
      <c r="K125" s="27"/>
      <c r="L125" s="27">
        <f t="shared" si="84"/>
        <v>0.322999999999993</v>
      </c>
      <c r="M125" s="27">
        <f t="shared" si="81"/>
        <v>0.322999999999993</v>
      </c>
      <c r="N125" s="26" t="s">
        <v>73</v>
      </c>
      <c r="O125" s="26" t="s">
        <v>73</v>
      </c>
      <c r="P125" s="64">
        <f t="shared" si="82"/>
        <v>0.0498510601016296</v>
      </c>
      <c r="Q125" s="73">
        <f t="shared" si="83"/>
        <v>0.0498510601016296</v>
      </c>
      <c r="R125" s="23">
        <v>0</v>
      </c>
      <c r="S125" s="23">
        <f t="shared" si="77"/>
        <v>108.11</v>
      </c>
      <c r="T125" s="74">
        <f t="shared" si="78"/>
        <v>0.0498510601016296</v>
      </c>
      <c r="U125" s="77"/>
    </row>
    <row r="126" s="46" customFormat="1" ht="37.5" customHeight="1" spans="1:21">
      <c r="A126" s="24">
        <v>110</v>
      </c>
      <c r="B126" s="24">
        <v>112</v>
      </c>
      <c r="C126" s="28" t="s">
        <v>211</v>
      </c>
      <c r="D126" s="26" t="s">
        <v>83</v>
      </c>
      <c r="E126" s="27">
        <v>2078.66</v>
      </c>
      <c r="F126" s="27">
        <v>2078.66</v>
      </c>
      <c r="G126" s="27">
        <f t="shared" si="85"/>
        <v>103.933</v>
      </c>
      <c r="H126" s="27">
        <f t="shared" si="86"/>
        <v>103.933</v>
      </c>
      <c r="I126" s="27">
        <f t="shared" si="80"/>
        <v>45.93</v>
      </c>
      <c r="J126" s="27">
        <v>45.93</v>
      </c>
      <c r="K126" s="27"/>
      <c r="L126" s="27">
        <f t="shared" si="84"/>
        <v>58.003</v>
      </c>
      <c r="M126" s="27">
        <f t="shared" si="81"/>
        <v>58.003</v>
      </c>
      <c r="N126" s="26" t="s">
        <v>73</v>
      </c>
      <c r="O126" s="26" t="s">
        <v>73</v>
      </c>
      <c r="P126" s="64">
        <f t="shared" si="82"/>
        <v>0.0220959656701914</v>
      </c>
      <c r="Q126" s="73">
        <f t="shared" si="83"/>
        <v>0.0220959656701914</v>
      </c>
      <c r="R126" s="23">
        <v>40</v>
      </c>
      <c r="S126" s="23">
        <f t="shared" si="77"/>
        <v>85.93</v>
      </c>
      <c r="T126" s="74">
        <f t="shared" si="78"/>
        <v>0.0413391319407695</v>
      </c>
      <c r="U126" s="77"/>
    </row>
    <row r="127" s="5" customFormat="1" ht="36" customHeight="1" spans="1:21">
      <c r="A127" s="24">
        <v>111</v>
      </c>
      <c r="B127" s="24">
        <v>113</v>
      </c>
      <c r="C127" s="28" t="s">
        <v>212</v>
      </c>
      <c r="D127" s="26" t="s">
        <v>83</v>
      </c>
      <c r="E127" s="27">
        <v>14847.7</v>
      </c>
      <c r="F127" s="27">
        <v>14847.7</v>
      </c>
      <c r="G127" s="27">
        <f t="shared" si="85"/>
        <v>742.385</v>
      </c>
      <c r="H127" s="27">
        <f t="shared" si="86"/>
        <v>742.385</v>
      </c>
      <c r="I127" s="27">
        <f t="shared" si="80"/>
        <v>1535</v>
      </c>
      <c r="J127" s="27">
        <v>1535</v>
      </c>
      <c r="K127" s="27"/>
      <c r="L127" s="27">
        <f t="shared" si="84"/>
        <v>-792.615</v>
      </c>
      <c r="M127" s="27">
        <f t="shared" si="81"/>
        <v>-792.615</v>
      </c>
      <c r="N127" s="26" t="s">
        <v>73</v>
      </c>
      <c r="O127" s="26" t="s">
        <v>73</v>
      </c>
      <c r="P127" s="64">
        <f t="shared" si="82"/>
        <v>0.10338301555123</v>
      </c>
      <c r="Q127" s="73">
        <f t="shared" si="83"/>
        <v>0.10338301555123</v>
      </c>
      <c r="R127" s="23">
        <v>0</v>
      </c>
      <c r="S127" s="23">
        <f t="shared" si="77"/>
        <v>1535</v>
      </c>
      <c r="T127" s="74">
        <f t="shared" si="78"/>
        <v>0.10338301555123</v>
      </c>
      <c r="U127" s="77" t="s">
        <v>213</v>
      </c>
    </row>
    <row r="128" ht="45.75" customHeight="1" spans="1:21">
      <c r="A128" s="24">
        <v>112</v>
      </c>
      <c r="B128" s="24">
        <v>114</v>
      </c>
      <c r="C128" s="28" t="s">
        <v>214</v>
      </c>
      <c r="D128" s="26" t="s">
        <v>83</v>
      </c>
      <c r="E128" s="27">
        <v>12353.53</v>
      </c>
      <c r="F128" s="27">
        <v>12353.53</v>
      </c>
      <c r="G128" s="27">
        <f t="shared" si="85"/>
        <v>617.6765</v>
      </c>
      <c r="H128" s="27">
        <f t="shared" si="86"/>
        <v>617.6765</v>
      </c>
      <c r="I128" s="27">
        <f t="shared" si="80"/>
        <v>618</v>
      </c>
      <c r="J128" s="27">
        <v>618</v>
      </c>
      <c r="K128" s="27"/>
      <c r="L128" s="27">
        <f t="shared" si="84"/>
        <v>-0.323499999999967</v>
      </c>
      <c r="M128" s="27">
        <f t="shared" si="81"/>
        <v>-0.323499999999967</v>
      </c>
      <c r="N128" s="26" t="s">
        <v>73</v>
      </c>
      <c r="O128" s="26" t="s">
        <v>73</v>
      </c>
      <c r="P128" s="64">
        <f t="shared" si="82"/>
        <v>0.0500261868469984</v>
      </c>
      <c r="Q128" s="73">
        <f t="shared" si="83"/>
        <v>0.0500261868469984</v>
      </c>
      <c r="R128" s="23">
        <v>0</v>
      </c>
      <c r="S128" s="23">
        <f t="shared" si="77"/>
        <v>618</v>
      </c>
      <c r="T128" s="74">
        <f t="shared" si="78"/>
        <v>0.0500261868469984</v>
      </c>
      <c r="U128" s="77"/>
    </row>
    <row r="129" s="5" customFormat="1" ht="35.25" customHeight="1" spans="1:21">
      <c r="A129" s="24">
        <v>113</v>
      </c>
      <c r="B129" s="24">
        <v>115</v>
      </c>
      <c r="C129" s="28" t="s">
        <v>215</v>
      </c>
      <c r="D129" s="26" t="s">
        <v>91</v>
      </c>
      <c r="E129" s="27"/>
      <c r="F129" s="27">
        <v>561.83</v>
      </c>
      <c r="G129" s="27"/>
      <c r="H129" s="27"/>
      <c r="I129" s="27">
        <f t="shared" si="80"/>
        <v>0</v>
      </c>
      <c r="J129" s="27"/>
      <c r="K129" s="27"/>
      <c r="L129" s="27">
        <f t="shared" si="84"/>
        <v>0</v>
      </c>
      <c r="M129" s="27"/>
      <c r="N129" s="26" t="s">
        <v>216</v>
      </c>
      <c r="O129" s="26" t="s">
        <v>216</v>
      </c>
      <c r="P129" s="64" t="e">
        <f t="shared" si="82"/>
        <v>#DIV/0!</v>
      </c>
      <c r="Q129" s="73"/>
      <c r="R129" s="23"/>
      <c r="S129" s="23">
        <f t="shared" si="77"/>
        <v>0</v>
      </c>
      <c r="T129" s="74"/>
      <c r="U129" s="77"/>
    </row>
    <row r="130" s="5" customFormat="1" ht="64.5" customHeight="1" spans="1:21">
      <c r="A130" s="24">
        <v>114</v>
      </c>
      <c r="B130" s="24"/>
      <c r="C130" s="28" t="s">
        <v>217</v>
      </c>
      <c r="D130" s="26" t="s">
        <v>91</v>
      </c>
      <c r="E130" s="27">
        <v>0</v>
      </c>
      <c r="F130" s="27">
        <v>0</v>
      </c>
      <c r="G130" s="27"/>
      <c r="H130" s="27"/>
      <c r="I130" s="27">
        <f t="shared" si="80"/>
        <v>0</v>
      </c>
      <c r="J130" s="27"/>
      <c r="K130" s="27"/>
      <c r="L130" s="27">
        <f t="shared" si="84"/>
        <v>0</v>
      </c>
      <c r="M130" s="27"/>
      <c r="N130" s="26" t="s">
        <v>92</v>
      </c>
      <c r="O130" s="26"/>
      <c r="P130" s="64" t="e">
        <f t="shared" si="82"/>
        <v>#DIV/0!</v>
      </c>
      <c r="Q130" s="73"/>
      <c r="R130" s="23"/>
      <c r="S130" s="23">
        <f t="shared" si="77"/>
        <v>0</v>
      </c>
      <c r="T130" s="74">
        <v>0</v>
      </c>
      <c r="U130" s="77" t="s">
        <v>149</v>
      </c>
    </row>
    <row r="131" s="5" customFormat="1" ht="64.5" customHeight="1" spans="1:21">
      <c r="A131" s="24">
        <v>115</v>
      </c>
      <c r="B131" s="24"/>
      <c r="C131" s="28" t="s">
        <v>218</v>
      </c>
      <c r="D131" s="26" t="s">
        <v>91</v>
      </c>
      <c r="E131" s="27">
        <v>0</v>
      </c>
      <c r="F131" s="27">
        <v>0</v>
      </c>
      <c r="G131" s="27"/>
      <c r="H131" s="27"/>
      <c r="I131" s="27">
        <f t="shared" si="80"/>
        <v>0</v>
      </c>
      <c r="J131" s="27"/>
      <c r="K131" s="27"/>
      <c r="L131" s="27">
        <f t="shared" si="84"/>
        <v>0</v>
      </c>
      <c r="M131" s="27"/>
      <c r="N131" s="26" t="s">
        <v>92</v>
      </c>
      <c r="O131" s="26"/>
      <c r="P131" s="64" t="e">
        <f t="shared" si="82"/>
        <v>#DIV/0!</v>
      </c>
      <c r="Q131" s="73"/>
      <c r="R131" s="23"/>
      <c r="S131" s="23">
        <f t="shared" si="77"/>
        <v>0</v>
      </c>
      <c r="T131" s="74">
        <v>0</v>
      </c>
      <c r="U131" s="77" t="s">
        <v>149</v>
      </c>
    </row>
    <row r="132" s="5" customFormat="1" ht="29.15" customHeight="1" spans="1:21">
      <c r="A132" s="24">
        <v>116</v>
      </c>
      <c r="B132" s="24">
        <v>119</v>
      </c>
      <c r="C132" s="81" t="s">
        <v>219</v>
      </c>
      <c r="D132" s="82" t="s">
        <v>91</v>
      </c>
      <c r="E132" s="27"/>
      <c r="F132" s="27">
        <v>13290</v>
      </c>
      <c r="G132" s="27"/>
      <c r="H132" s="27"/>
      <c r="I132" s="27">
        <f t="shared" si="80"/>
        <v>0</v>
      </c>
      <c r="J132" s="27"/>
      <c r="K132" s="27"/>
      <c r="L132" s="27">
        <f t="shared" si="84"/>
        <v>0</v>
      </c>
      <c r="M132" s="27"/>
      <c r="N132" s="82" t="s">
        <v>76</v>
      </c>
      <c r="O132" s="26" t="s">
        <v>76</v>
      </c>
      <c r="P132" s="64" t="e">
        <f t="shared" si="82"/>
        <v>#DIV/0!</v>
      </c>
      <c r="Q132" s="73"/>
      <c r="R132" s="23"/>
      <c r="S132" s="23">
        <f t="shared" si="77"/>
        <v>0</v>
      </c>
      <c r="T132" s="74"/>
      <c r="U132" s="77"/>
    </row>
    <row r="133" s="5" customFormat="1" ht="29.15" customHeight="1" spans="1:21">
      <c r="A133" s="24">
        <v>121</v>
      </c>
      <c r="B133" s="24"/>
      <c r="C133" s="28" t="s">
        <v>220</v>
      </c>
      <c r="D133" s="26" t="s">
        <v>72</v>
      </c>
      <c r="E133" s="27">
        <v>0</v>
      </c>
      <c r="F133" s="27"/>
      <c r="G133" s="27">
        <f>E133/2</f>
        <v>0</v>
      </c>
      <c r="H133" s="27">
        <f>F133/2</f>
        <v>0</v>
      </c>
      <c r="I133" s="27">
        <f t="shared" si="80"/>
        <v>0</v>
      </c>
      <c r="J133" s="27"/>
      <c r="K133" s="27"/>
      <c r="L133" s="27">
        <f t="shared" si="84"/>
        <v>0</v>
      </c>
      <c r="M133" s="27">
        <f>H133-J133</f>
        <v>0</v>
      </c>
      <c r="N133" s="26"/>
      <c r="O133" s="26"/>
      <c r="P133" s="64"/>
      <c r="Q133" s="73"/>
      <c r="R133" s="23"/>
      <c r="S133" s="23">
        <f t="shared" si="77"/>
        <v>0</v>
      </c>
      <c r="T133" s="74">
        <v>0</v>
      </c>
      <c r="U133" s="77" t="s">
        <v>149</v>
      </c>
    </row>
    <row r="134" ht="29.15" customHeight="1" spans="1:21">
      <c r="A134" s="24">
        <v>117</v>
      </c>
      <c r="B134" s="24">
        <v>120</v>
      </c>
      <c r="C134" s="28" t="s">
        <v>221</v>
      </c>
      <c r="D134" s="26" t="s">
        <v>72</v>
      </c>
      <c r="E134" s="27">
        <v>2200</v>
      </c>
      <c r="F134" s="27">
        <v>2200</v>
      </c>
      <c r="G134" s="27">
        <f t="shared" ref="G134:G144" si="87">E134/2</f>
        <v>1100</v>
      </c>
      <c r="H134" s="27">
        <f t="shared" ref="H134:H144" si="88">F134/2</f>
        <v>1100</v>
      </c>
      <c r="I134" s="27">
        <f t="shared" si="80"/>
        <v>1100</v>
      </c>
      <c r="J134" s="27">
        <v>1100</v>
      </c>
      <c r="K134" s="27"/>
      <c r="L134" s="27">
        <f t="shared" si="84"/>
        <v>0</v>
      </c>
      <c r="M134" s="27">
        <f t="shared" ref="M134:M144" si="89">H134-J134</f>
        <v>0</v>
      </c>
      <c r="N134" s="26" t="s">
        <v>73</v>
      </c>
      <c r="O134" s="26" t="s">
        <v>73</v>
      </c>
      <c r="P134" s="64">
        <f t="shared" ref="P134:P144" si="90">J134/E134</f>
        <v>0.5</v>
      </c>
      <c r="Q134" s="73">
        <f t="shared" ref="Q134:Q144" si="91">J134/F134</f>
        <v>0.5</v>
      </c>
      <c r="R134" s="23">
        <v>0</v>
      </c>
      <c r="S134" s="23">
        <f t="shared" si="77"/>
        <v>1100</v>
      </c>
      <c r="T134" s="74">
        <f t="shared" si="78"/>
        <v>0.5</v>
      </c>
      <c r="U134" s="77"/>
    </row>
    <row r="135" ht="42" customHeight="1" spans="1:21">
      <c r="A135" s="24">
        <v>118</v>
      </c>
      <c r="B135" s="24">
        <v>121</v>
      </c>
      <c r="C135" s="28" t="s">
        <v>222</v>
      </c>
      <c r="D135" s="26" t="s">
        <v>72</v>
      </c>
      <c r="E135" s="27">
        <v>4200</v>
      </c>
      <c r="F135" s="27">
        <v>4200</v>
      </c>
      <c r="G135" s="27">
        <f t="shared" si="87"/>
        <v>2100</v>
      </c>
      <c r="H135" s="27">
        <f t="shared" si="88"/>
        <v>2100</v>
      </c>
      <c r="I135" s="27">
        <f t="shared" si="80"/>
        <v>2100</v>
      </c>
      <c r="J135" s="27">
        <v>2100</v>
      </c>
      <c r="K135" s="27"/>
      <c r="L135" s="27">
        <f t="shared" si="84"/>
        <v>0</v>
      </c>
      <c r="M135" s="27">
        <f t="shared" si="89"/>
        <v>0</v>
      </c>
      <c r="N135" s="26" t="s">
        <v>76</v>
      </c>
      <c r="O135" s="26" t="s">
        <v>76</v>
      </c>
      <c r="P135" s="64">
        <f t="shared" si="90"/>
        <v>0.5</v>
      </c>
      <c r="Q135" s="73">
        <f t="shared" si="91"/>
        <v>0.5</v>
      </c>
      <c r="R135" s="23">
        <v>0</v>
      </c>
      <c r="S135" s="23">
        <f t="shared" si="77"/>
        <v>2100</v>
      </c>
      <c r="T135" s="74">
        <f t="shared" si="78"/>
        <v>0.5</v>
      </c>
      <c r="U135" s="77"/>
    </row>
    <row r="136" ht="29.15" customHeight="1" spans="1:21">
      <c r="A136" s="24">
        <v>119</v>
      </c>
      <c r="B136" s="24">
        <v>122</v>
      </c>
      <c r="C136" s="28" t="s">
        <v>223</v>
      </c>
      <c r="D136" s="26" t="s">
        <v>72</v>
      </c>
      <c r="E136" s="27">
        <v>326</v>
      </c>
      <c r="F136" s="27">
        <v>326</v>
      </c>
      <c r="G136" s="27">
        <f t="shared" si="87"/>
        <v>163</v>
      </c>
      <c r="H136" s="27">
        <f t="shared" si="88"/>
        <v>163</v>
      </c>
      <c r="I136" s="27">
        <f t="shared" si="80"/>
        <v>163</v>
      </c>
      <c r="J136" s="27">
        <v>163</v>
      </c>
      <c r="K136" s="27"/>
      <c r="L136" s="27">
        <f t="shared" si="84"/>
        <v>0</v>
      </c>
      <c r="M136" s="27">
        <f t="shared" si="89"/>
        <v>0</v>
      </c>
      <c r="N136" s="26" t="s">
        <v>76</v>
      </c>
      <c r="O136" s="26" t="s">
        <v>76</v>
      </c>
      <c r="P136" s="64">
        <f t="shared" si="90"/>
        <v>0.5</v>
      </c>
      <c r="Q136" s="73">
        <f t="shared" si="91"/>
        <v>0.5</v>
      </c>
      <c r="R136" s="23">
        <v>0</v>
      </c>
      <c r="S136" s="23">
        <f t="shared" si="77"/>
        <v>163</v>
      </c>
      <c r="T136" s="74">
        <f t="shared" si="78"/>
        <v>0.5</v>
      </c>
      <c r="U136" s="77"/>
    </row>
    <row r="137" s="5" customFormat="1" ht="29.15" customHeight="1" spans="1:21">
      <c r="A137" s="24">
        <v>120</v>
      </c>
      <c r="B137" s="24">
        <v>123</v>
      </c>
      <c r="C137" s="28" t="s">
        <v>224</v>
      </c>
      <c r="D137" s="26" t="s">
        <v>72</v>
      </c>
      <c r="E137" s="27">
        <v>536.96</v>
      </c>
      <c r="F137" s="27">
        <v>536.96</v>
      </c>
      <c r="G137" s="27">
        <f t="shared" si="87"/>
        <v>268.48</v>
      </c>
      <c r="H137" s="27">
        <f t="shared" si="88"/>
        <v>268.48</v>
      </c>
      <c r="I137" s="27">
        <f t="shared" si="80"/>
        <v>268</v>
      </c>
      <c r="J137" s="27">
        <v>268</v>
      </c>
      <c r="K137" s="27"/>
      <c r="L137" s="27">
        <f t="shared" si="84"/>
        <v>0.480000000000018</v>
      </c>
      <c r="M137" s="27">
        <f t="shared" si="89"/>
        <v>0.480000000000018</v>
      </c>
      <c r="N137" s="26" t="s">
        <v>141</v>
      </c>
      <c r="O137" s="26" t="s">
        <v>141</v>
      </c>
      <c r="P137" s="64">
        <f t="shared" si="90"/>
        <v>0.499106078665077</v>
      </c>
      <c r="Q137" s="73">
        <f t="shared" si="91"/>
        <v>0.499106078665077</v>
      </c>
      <c r="R137" s="23">
        <v>0</v>
      </c>
      <c r="S137" s="23">
        <f t="shared" si="77"/>
        <v>268</v>
      </c>
      <c r="T137" s="74">
        <f t="shared" si="78"/>
        <v>0.499106078665077</v>
      </c>
      <c r="U137" s="77"/>
    </row>
    <row r="138" s="5" customFormat="1" ht="29.15" customHeight="1" spans="1:21">
      <c r="A138" s="24">
        <v>122</v>
      </c>
      <c r="B138" s="24">
        <v>124</v>
      </c>
      <c r="C138" s="28" t="s">
        <v>225</v>
      </c>
      <c r="D138" s="26" t="s">
        <v>72</v>
      </c>
      <c r="E138" s="27">
        <v>407.77</v>
      </c>
      <c r="F138" s="27">
        <v>407.77</v>
      </c>
      <c r="G138" s="27">
        <f t="shared" si="87"/>
        <v>203.885</v>
      </c>
      <c r="H138" s="27">
        <f t="shared" si="88"/>
        <v>203.885</v>
      </c>
      <c r="I138" s="27">
        <f t="shared" si="80"/>
        <v>204</v>
      </c>
      <c r="J138" s="27">
        <v>204</v>
      </c>
      <c r="K138" s="27"/>
      <c r="L138" s="27">
        <f t="shared" si="84"/>
        <v>-0.115000000000009</v>
      </c>
      <c r="M138" s="27">
        <f t="shared" si="89"/>
        <v>-0.115000000000009</v>
      </c>
      <c r="N138" s="26" t="s">
        <v>141</v>
      </c>
      <c r="O138" s="26" t="s">
        <v>141</v>
      </c>
      <c r="P138" s="64">
        <f t="shared" si="90"/>
        <v>0.500282021727935</v>
      </c>
      <c r="Q138" s="73">
        <f t="shared" si="91"/>
        <v>0.500282021727935</v>
      </c>
      <c r="R138" s="23">
        <v>0</v>
      </c>
      <c r="S138" s="23">
        <f t="shared" si="77"/>
        <v>204</v>
      </c>
      <c r="T138" s="74">
        <f t="shared" si="78"/>
        <v>0.500282021727935</v>
      </c>
      <c r="U138" s="77"/>
    </row>
    <row r="139" s="5" customFormat="1" ht="29.15" customHeight="1" spans="1:21">
      <c r="A139" s="24">
        <v>123</v>
      </c>
      <c r="B139" s="24">
        <v>125</v>
      </c>
      <c r="C139" s="28" t="s">
        <v>226</v>
      </c>
      <c r="D139" s="26" t="s">
        <v>72</v>
      </c>
      <c r="E139" s="27">
        <v>986.82</v>
      </c>
      <c r="F139" s="27">
        <v>986.82</v>
      </c>
      <c r="G139" s="27">
        <f t="shared" si="87"/>
        <v>493.41</v>
      </c>
      <c r="H139" s="27">
        <f t="shared" si="88"/>
        <v>493.41</v>
      </c>
      <c r="I139" s="27">
        <f t="shared" si="80"/>
        <v>493</v>
      </c>
      <c r="J139" s="27">
        <v>493</v>
      </c>
      <c r="K139" s="27"/>
      <c r="L139" s="27">
        <f t="shared" si="84"/>
        <v>0.410000000000025</v>
      </c>
      <c r="M139" s="27">
        <f t="shared" si="89"/>
        <v>0.410000000000025</v>
      </c>
      <c r="N139" s="26" t="s">
        <v>141</v>
      </c>
      <c r="O139" s="26" t="s">
        <v>141</v>
      </c>
      <c r="P139" s="64">
        <f t="shared" si="90"/>
        <v>0.499584524026672</v>
      </c>
      <c r="Q139" s="73">
        <f t="shared" si="91"/>
        <v>0.499584524026672</v>
      </c>
      <c r="R139" s="23">
        <v>0</v>
      </c>
      <c r="S139" s="23">
        <f t="shared" si="77"/>
        <v>493</v>
      </c>
      <c r="T139" s="74">
        <f t="shared" si="78"/>
        <v>0.499584524026672</v>
      </c>
      <c r="U139" s="77"/>
    </row>
    <row r="140" s="5" customFormat="1" ht="34" customHeight="1" spans="1:21">
      <c r="A140" s="24">
        <v>124</v>
      </c>
      <c r="B140" s="24">
        <v>126</v>
      </c>
      <c r="C140" s="28" t="s">
        <v>227</v>
      </c>
      <c r="D140" s="26" t="s">
        <v>72</v>
      </c>
      <c r="E140" s="27">
        <v>1191.52</v>
      </c>
      <c r="F140" s="27">
        <v>1191.52</v>
      </c>
      <c r="G140" s="27">
        <f t="shared" si="87"/>
        <v>595.76</v>
      </c>
      <c r="H140" s="27">
        <f t="shared" si="88"/>
        <v>595.76</v>
      </c>
      <c r="I140" s="27">
        <f t="shared" si="80"/>
        <v>705</v>
      </c>
      <c r="J140" s="27">
        <v>705</v>
      </c>
      <c r="K140" s="27"/>
      <c r="L140" s="27">
        <f t="shared" si="84"/>
        <v>-109.24</v>
      </c>
      <c r="M140" s="27">
        <f t="shared" si="89"/>
        <v>-109.24</v>
      </c>
      <c r="N140" s="26" t="s">
        <v>141</v>
      </c>
      <c r="O140" s="26" t="s">
        <v>141</v>
      </c>
      <c r="P140" s="64">
        <f t="shared" si="90"/>
        <v>0.591681213911642</v>
      </c>
      <c r="Q140" s="73">
        <f t="shared" si="91"/>
        <v>0.591681213911642</v>
      </c>
      <c r="R140" s="23">
        <v>0</v>
      </c>
      <c r="S140" s="23">
        <f t="shared" si="77"/>
        <v>705</v>
      </c>
      <c r="T140" s="74">
        <f t="shared" si="78"/>
        <v>0.591681213911642</v>
      </c>
      <c r="U140" s="77"/>
    </row>
    <row r="141" s="4" customFormat="1" ht="37" customHeight="1" spans="1:21">
      <c r="A141" s="24">
        <v>125</v>
      </c>
      <c r="B141" s="24">
        <v>127</v>
      </c>
      <c r="C141" s="28" t="s">
        <v>228</v>
      </c>
      <c r="D141" s="26" t="s">
        <v>72</v>
      </c>
      <c r="E141" s="27">
        <v>10320.99</v>
      </c>
      <c r="F141" s="27">
        <v>10320.99</v>
      </c>
      <c r="G141" s="27">
        <f t="shared" si="87"/>
        <v>5160.495</v>
      </c>
      <c r="H141" s="27">
        <f t="shared" si="88"/>
        <v>5160.495</v>
      </c>
      <c r="I141" s="27">
        <f t="shared" si="80"/>
        <v>5153.7</v>
      </c>
      <c r="J141" s="27">
        <v>5153.7</v>
      </c>
      <c r="K141" s="27"/>
      <c r="L141" s="27">
        <f t="shared" si="84"/>
        <v>6.79500000000007</v>
      </c>
      <c r="M141" s="27">
        <f t="shared" si="89"/>
        <v>6.79500000000007</v>
      </c>
      <c r="N141" s="26" t="s">
        <v>73</v>
      </c>
      <c r="O141" s="26" t="s">
        <v>73</v>
      </c>
      <c r="P141" s="64">
        <f t="shared" si="90"/>
        <v>0.499341632924748</v>
      </c>
      <c r="Q141" s="73">
        <f t="shared" si="91"/>
        <v>0.499341632924748</v>
      </c>
      <c r="R141" s="23">
        <v>0</v>
      </c>
      <c r="S141" s="23">
        <f t="shared" si="77"/>
        <v>5153.7</v>
      </c>
      <c r="T141" s="74">
        <f t="shared" si="78"/>
        <v>0.499341632924748</v>
      </c>
      <c r="U141" s="77"/>
    </row>
    <row r="142" s="3" customFormat="1" ht="29.15" customHeight="1" spans="1:21">
      <c r="A142" s="24">
        <v>126</v>
      </c>
      <c r="B142" s="24">
        <v>128</v>
      </c>
      <c r="C142" s="28" t="s">
        <v>229</v>
      </c>
      <c r="D142" s="26" t="s">
        <v>72</v>
      </c>
      <c r="E142" s="27">
        <v>4802.97</v>
      </c>
      <c r="F142" s="27">
        <v>4802.97</v>
      </c>
      <c r="G142" s="27">
        <f t="shared" si="87"/>
        <v>2401.485</v>
      </c>
      <c r="H142" s="27">
        <f t="shared" si="88"/>
        <v>2401.485</v>
      </c>
      <c r="I142" s="27">
        <f t="shared" si="80"/>
        <v>2437.83010769748</v>
      </c>
      <c r="J142" s="27">
        <v>2437.83010769748</v>
      </c>
      <c r="K142" s="27"/>
      <c r="L142" s="27">
        <f t="shared" si="84"/>
        <v>-36.3451076974798</v>
      </c>
      <c r="M142" s="27">
        <f t="shared" si="89"/>
        <v>-36.3451076974798</v>
      </c>
      <c r="N142" s="26" t="s">
        <v>73</v>
      </c>
      <c r="O142" s="26" t="s">
        <v>73</v>
      </c>
      <c r="P142" s="64">
        <f t="shared" si="90"/>
        <v>0.507567215222556</v>
      </c>
      <c r="Q142" s="73">
        <f t="shared" si="91"/>
        <v>0.507567215222556</v>
      </c>
      <c r="R142" s="23">
        <v>0</v>
      </c>
      <c r="S142" s="23">
        <f t="shared" si="77"/>
        <v>2437.83010769748</v>
      </c>
      <c r="T142" s="74">
        <f t="shared" si="78"/>
        <v>0.507567215222556</v>
      </c>
      <c r="U142" s="77"/>
    </row>
    <row r="143" s="3" customFormat="1" ht="40.5" customHeight="1" spans="1:21">
      <c r="A143" s="24">
        <v>127</v>
      </c>
      <c r="B143" s="24">
        <v>129</v>
      </c>
      <c r="C143" s="28" t="s">
        <v>230</v>
      </c>
      <c r="D143" s="26" t="s">
        <v>72</v>
      </c>
      <c r="E143" s="27">
        <v>1222.65</v>
      </c>
      <c r="F143" s="27">
        <v>2616.19</v>
      </c>
      <c r="G143" s="27">
        <f t="shared" si="87"/>
        <v>611.325</v>
      </c>
      <c r="H143" s="27">
        <f t="shared" si="88"/>
        <v>1308.095</v>
      </c>
      <c r="I143" s="27">
        <f t="shared" si="80"/>
        <v>500</v>
      </c>
      <c r="J143" s="57">
        <v>500</v>
      </c>
      <c r="K143" s="57"/>
      <c r="L143" s="27">
        <f t="shared" si="84"/>
        <v>111.325</v>
      </c>
      <c r="M143" s="27">
        <f t="shared" si="89"/>
        <v>808.095</v>
      </c>
      <c r="N143" s="26" t="s">
        <v>100</v>
      </c>
      <c r="O143" s="26" t="s">
        <v>100</v>
      </c>
      <c r="P143" s="64">
        <f t="shared" si="90"/>
        <v>0.40894777736883</v>
      </c>
      <c r="Q143" s="73">
        <f t="shared" si="91"/>
        <v>0.191117617604226</v>
      </c>
      <c r="R143" s="23">
        <v>110</v>
      </c>
      <c r="S143" s="23">
        <f t="shared" si="77"/>
        <v>610</v>
      </c>
      <c r="T143" s="74">
        <f t="shared" si="78"/>
        <v>0.498916288389973</v>
      </c>
      <c r="U143" s="77"/>
    </row>
    <row r="144" s="3" customFormat="1" ht="29.15" customHeight="1" spans="1:21">
      <c r="A144" s="24">
        <v>128</v>
      </c>
      <c r="B144" s="24">
        <v>130</v>
      </c>
      <c r="C144" s="28" t="s">
        <v>231</v>
      </c>
      <c r="D144" s="26" t="s">
        <v>72</v>
      </c>
      <c r="E144" s="27">
        <v>916.86</v>
      </c>
      <c r="F144" s="27">
        <v>2549.81</v>
      </c>
      <c r="G144" s="27">
        <f t="shared" si="87"/>
        <v>458.43</v>
      </c>
      <c r="H144" s="27">
        <f t="shared" si="88"/>
        <v>1274.905</v>
      </c>
      <c r="I144" s="27">
        <f t="shared" si="80"/>
        <v>364</v>
      </c>
      <c r="J144" s="57">
        <v>364</v>
      </c>
      <c r="K144" s="57"/>
      <c r="L144" s="27">
        <f t="shared" si="84"/>
        <v>94.43</v>
      </c>
      <c r="M144" s="27">
        <f t="shared" si="89"/>
        <v>910.905</v>
      </c>
      <c r="N144" s="26" t="s">
        <v>100</v>
      </c>
      <c r="O144" s="26" t="s">
        <v>100</v>
      </c>
      <c r="P144" s="64">
        <f t="shared" si="90"/>
        <v>0.397007176668194</v>
      </c>
      <c r="Q144" s="73">
        <f t="shared" si="91"/>
        <v>0.14275573474102</v>
      </c>
      <c r="R144" s="23">
        <v>90</v>
      </c>
      <c r="S144" s="23">
        <f t="shared" si="77"/>
        <v>454</v>
      </c>
      <c r="T144" s="74">
        <f t="shared" si="78"/>
        <v>0.495168291778461</v>
      </c>
      <c r="U144" s="77"/>
    </row>
    <row r="145" ht="27" customHeight="1" spans="1:21">
      <c r="A145" s="28">
        <v>129</v>
      </c>
      <c r="B145" s="28"/>
      <c r="C145" s="28" t="s">
        <v>232</v>
      </c>
      <c r="D145" s="28" t="s">
        <v>72</v>
      </c>
      <c r="E145" s="26">
        <v>50000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 t="s">
        <v>149</v>
      </c>
    </row>
    <row r="146" ht="27" customHeight="1" spans="1:21">
      <c r="A146" s="28">
        <v>130</v>
      </c>
      <c r="B146" s="28"/>
      <c r="C146" s="28" t="s">
        <v>233</v>
      </c>
      <c r="D146" s="28" t="s">
        <v>72</v>
      </c>
      <c r="E146" s="26">
        <v>11000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 t="s">
        <v>149</v>
      </c>
    </row>
    <row r="147" ht="18" customHeight="1" spans="21:21">
      <c r="U147" s="83"/>
    </row>
    <row r="148" ht="18" customHeight="1" spans="21:21">
      <c r="U148" s="83"/>
    </row>
    <row r="149" ht="18" customHeight="1"/>
    <row r="150" ht="18" customHeight="1"/>
    <row r="151" ht="18" customHeight="1"/>
    <row r="152" ht="18" customHeight="1"/>
    <row r="153" ht="18" customHeight="1"/>
    <row r="154" ht="18" customHeight="1"/>
    <row r="160" ht="16" customHeight="1"/>
  </sheetData>
  <mergeCells count="22">
    <mergeCell ref="A2:U2"/>
    <mergeCell ref="A3:U3"/>
    <mergeCell ref="A4:B4"/>
    <mergeCell ref="E4:F4"/>
    <mergeCell ref="G4:H4"/>
    <mergeCell ref="L4:M4"/>
    <mergeCell ref="N4:O4"/>
    <mergeCell ref="P4:Q4"/>
    <mergeCell ref="A6:D6"/>
    <mergeCell ref="A7:D7"/>
    <mergeCell ref="A28:D28"/>
    <mergeCell ref="A54:D54"/>
    <mergeCell ref="A63:D63"/>
    <mergeCell ref="A72:D72"/>
    <mergeCell ref="A87:D87"/>
    <mergeCell ref="A119:D119"/>
    <mergeCell ref="A52:A53"/>
    <mergeCell ref="C4:C5"/>
    <mergeCell ref="D4:D5"/>
    <mergeCell ref="J4:J5"/>
    <mergeCell ref="R4:R5"/>
    <mergeCell ref="U4:U5"/>
  </mergeCells>
  <printOptions horizontalCentered="1"/>
  <pageMargins left="0" right="0" top="0.354166666666667" bottom="0.354166666666667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tabSelected="1" topLeftCell="A44" workbookViewId="0">
      <selection activeCell="J55" sqref="J55"/>
    </sheetView>
  </sheetViews>
  <sheetFormatPr defaultColWidth="9" defaultRowHeight="13.5"/>
  <cols>
    <col min="1" max="1" width="5.375" customWidth="1"/>
    <col min="2" max="2" width="4.63333333333333" style="6" hidden="1" customWidth="1"/>
    <col min="3" max="3" width="22" style="6" customWidth="1"/>
    <col min="4" max="4" width="12.5" style="6" customWidth="1"/>
    <col min="5" max="5" width="14.375" style="7" customWidth="1"/>
    <col min="6" max="6" width="16.25" style="8" customWidth="1"/>
    <col min="7" max="7" width="12.375" style="8" customWidth="1"/>
    <col min="8" max="8" width="10.25" style="9" customWidth="1"/>
    <col min="9" max="9" width="36.5" style="9" hidden="1" customWidth="1"/>
    <col min="10" max="10" width="19" customWidth="1"/>
    <col min="11" max="11" width="12.625"/>
    <col min="12" max="12" width="9.375"/>
    <col min="13" max="13" width="12.625"/>
    <col min="15" max="15" width="10.375"/>
    <col min="17" max="17" width="9.375"/>
    <col min="18" max="20" width="12.625"/>
    <col min="21" max="21" width="9.375"/>
  </cols>
  <sheetData>
    <row r="1" ht="24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customFormat="1" ht="32.25" customHeight="1" spans="1:10">
      <c r="A2" s="11" t="s">
        <v>234</v>
      </c>
      <c r="B2" s="12"/>
      <c r="C2" s="12"/>
      <c r="D2" s="12"/>
      <c r="E2" s="13"/>
      <c r="F2" s="13"/>
      <c r="G2" s="13"/>
      <c r="H2" s="14"/>
      <c r="I2" s="14"/>
      <c r="J2" s="12"/>
    </row>
    <row r="3" customFormat="1" ht="16.5" customHeight="1" spans="1:10">
      <c r="A3" s="15" t="s">
        <v>2</v>
      </c>
      <c r="B3" s="15"/>
      <c r="C3" s="15"/>
      <c r="D3" s="15"/>
      <c r="E3" s="16"/>
      <c r="F3" s="16"/>
      <c r="G3" s="16"/>
      <c r="H3" s="17"/>
      <c r="I3" s="17"/>
      <c r="J3" s="15"/>
    </row>
    <row r="4" s="1" customFormat="1" ht="39" customHeight="1" spans="1:10">
      <c r="A4" s="18" t="s">
        <v>3</v>
      </c>
      <c r="B4" s="18"/>
      <c r="C4" s="18" t="s">
        <v>53</v>
      </c>
      <c r="D4" s="18" t="s">
        <v>54</v>
      </c>
      <c r="E4" s="19" t="s">
        <v>55</v>
      </c>
      <c r="F4" s="19" t="s">
        <v>56</v>
      </c>
      <c r="G4" s="20" t="s">
        <v>57</v>
      </c>
      <c r="H4" s="21" t="s">
        <v>235</v>
      </c>
      <c r="I4" s="21" t="s">
        <v>64</v>
      </c>
      <c r="J4" s="36" t="s">
        <v>8</v>
      </c>
    </row>
    <row r="5" s="1" customFormat="1" ht="30" customHeight="1" spans="1:10">
      <c r="A5" s="22"/>
      <c r="B5" s="22"/>
      <c r="C5" s="18" t="s">
        <v>12</v>
      </c>
      <c r="D5" s="22"/>
      <c r="E5" s="19"/>
      <c r="F5" s="19"/>
      <c r="G5" s="19"/>
      <c r="H5" s="23">
        <f>H6+H16+H21+H24+H30+H49+H9</f>
        <v>37331</v>
      </c>
      <c r="I5" s="37"/>
      <c r="J5" s="38"/>
    </row>
    <row r="6" s="1" customFormat="1" ht="30" customHeight="1" spans="1:10">
      <c r="A6" s="18"/>
      <c r="B6" s="18"/>
      <c r="C6" s="18" t="s">
        <v>236</v>
      </c>
      <c r="D6" s="18"/>
      <c r="E6" s="19"/>
      <c r="F6" s="19"/>
      <c r="G6" s="19"/>
      <c r="H6" s="23">
        <f>H7+H8</f>
        <v>450</v>
      </c>
      <c r="I6" s="37"/>
      <c r="J6" s="38"/>
    </row>
    <row r="7" s="2" customFormat="1" ht="30" customHeight="1" spans="1:10">
      <c r="A7" s="24">
        <v>1</v>
      </c>
      <c r="B7" s="24">
        <v>6</v>
      </c>
      <c r="C7" s="25" t="s">
        <v>237</v>
      </c>
      <c r="D7" s="26" t="s">
        <v>72</v>
      </c>
      <c r="E7" s="27">
        <v>40983.12</v>
      </c>
      <c r="F7" s="27">
        <f t="shared" ref="F7:F15" si="0">E7/2</f>
        <v>20491.56</v>
      </c>
      <c r="G7" s="27">
        <v>20242.24</v>
      </c>
      <c r="H7" s="23">
        <v>250</v>
      </c>
      <c r="I7" s="23">
        <f t="shared" ref="I7:I15" si="1">G7+H7</f>
        <v>20492.24</v>
      </c>
      <c r="J7" s="39"/>
    </row>
    <row r="8" customFormat="1" ht="36" customHeight="1" spans="1:10">
      <c r="A8" s="24">
        <v>2</v>
      </c>
      <c r="B8" s="24">
        <v>10</v>
      </c>
      <c r="C8" s="25" t="s">
        <v>238</v>
      </c>
      <c r="D8" s="26" t="s">
        <v>72</v>
      </c>
      <c r="E8" s="27">
        <v>1000</v>
      </c>
      <c r="F8" s="27">
        <f t="shared" si="0"/>
        <v>500</v>
      </c>
      <c r="G8" s="27">
        <v>300</v>
      </c>
      <c r="H8" s="23">
        <v>200</v>
      </c>
      <c r="I8" s="23">
        <f t="shared" si="1"/>
        <v>500</v>
      </c>
      <c r="J8" s="40"/>
    </row>
    <row r="9" customFormat="1" ht="36" customHeight="1" spans="1:10">
      <c r="A9" s="24"/>
      <c r="B9" s="24"/>
      <c r="C9" s="18" t="s">
        <v>239</v>
      </c>
      <c r="D9" s="26"/>
      <c r="E9" s="27"/>
      <c r="F9" s="27"/>
      <c r="G9" s="27"/>
      <c r="H9" s="23">
        <f>SUM(H10:H15)</f>
        <v>4682</v>
      </c>
      <c r="I9" s="23"/>
      <c r="J9" s="40"/>
    </row>
    <row r="10" customFormat="1" ht="35" customHeight="1" spans="1:10">
      <c r="A10" s="24">
        <v>3</v>
      </c>
      <c r="B10" s="24">
        <v>24</v>
      </c>
      <c r="C10" s="28" t="s">
        <v>240</v>
      </c>
      <c r="D10" s="26" t="s">
        <v>72</v>
      </c>
      <c r="E10" s="27">
        <v>1199</v>
      </c>
      <c r="F10" s="27">
        <f t="shared" si="0"/>
        <v>599.5</v>
      </c>
      <c r="G10" s="27">
        <v>539.55</v>
      </c>
      <c r="H10" s="23">
        <v>59</v>
      </c>
      <c r="I10" s="23">
        <f t="shared" si="1"/>
        <v>598.55</v>
      </c>
      <c r="J10" s="40"/>
    </row>
    <row r="11" customFormat="1" ht="29.15" customHeight="1" spans="1:10">
      <c r="A11" s="24">
        <v>4</v>
      </c>
      <c r="B11" s="24">
        <v>25</v>
      </c>
      <c r="C11" s="28" t="s">
        <v>241</v>
      </c>
      <c r="D11" s="26" t="s">
        <v>72</v>
      </c>
      <c r="E11" s="27">
        <v>1953.36</v>
      </c>
      <c r="F11" s="27">
        <f t="shared" si="0"/>
        <v>976.68</v>
      </c>
      <c r="G11" s="27">
        <v>879</v>
      </c>
      <c r="H11" s="23">
        <v>97</v>
      </c>
      <c r="I11" s="23">
        <f t="shared" si="1"/>
        <v>976</v>
      </c>
      <c r="J11" s="40"/>
    </row>
    <row r="12" s="3" customFormat="1" ht="31.5" customHeight="1" spans="1:10">
      <c r="A12" s="24">
        <v>5</v>
      </c>
      <c r="B12" s="24">
        <v>37</v>
      </c>
      <c r="C12" s="28" t="s">
        <v>242</v>
      </c>
      <c r="D12" s="26" t="s">
        <v>72</v>
      </c>
      <c r="E12" s="27">
        <v>14245.5</v>
      </c>
      <c r="F12" s="27">
        <f t="shared" si="0"/>
        <v>7122.75</v>
      </c>
      <c r="G12" s="27">
        <v>4923.1866019509</v>
      </c>
      <c r="H12" s="23">
        <v>2199</v>
      </c>
      <c r="I12" s="23">
        <f t="shared" si="1"/>
        <v>7122.1866019509</v>
      </c>
      <c r="J12" s="40"/>
    </row>
    <row r="13" s="4" customFormat="1" ht="27" customHeight="1" spans="1:10">
      <c r="A13" s="24">
        <v>6</v>
      </c>
      <c r="B13" s="24">
        <v>39</v>
      </c>
      <c r="C13" s="28" t="s">
        <v>243</v>
      </c>
      <c r="D13" s="26" t="s">
        <v>72</v>
      </c>
      <c r="E13" s="27">
        <v>13457.69</v>
      </c>
      <c r="F13" s="27">
        <f t="shared" si="0"/>
        <v>6728.845</v>
      </c>
      <c r="G13" s="27">
        <v>4705.86067463928</v>
      </c>
      <c r="H13" s="23">
        <v>2022</v>
      </c>
      <c r="I13" s="23">
        <f t="shared" si="1"/>
        <v>6727.86067463928</v>
      </c>
      <c r="J13" s="40"/>
    </row>
    <row r="14" s="3" customFormat="1" ht="33" customHeight="1" spans="1:10">
      <c r="A14" s="24">
        <v>7</v>
      </c>
      <c r="B14" s="24">
        <v>40</v>
      </c>
      <c r="C14" s="28" t="s">
        <v>244</v>
      </c>
      <c r="D14" s="26" t="s">
        <v>72</v>
      </c>
      <c r="E14" s="27">
        <v>3123.13</v>
      </c>
      <c r="F14" s="27">
        <f t="shared" si="0"/>
        <v>1561.565</v>
      </c>
      <c r="G14" s="27">
        <v>1328.30272340982</v>
      </c>
      <c r="H14" s="23">
        <v>233</v>
      </c>
      <c r="I14" s="23">
        <f t="shared" si="1"/>
        <v>1561.30272340982</v>
      </c>
      <c r="J14" s="40"/>
    </row>
    <row r="15" customFormat="1" ht="42" customHeight="1" spans="1:10">
      <c r="A15" s="24">
        <v>8</v>
      </c>
      <c r="B15" s="24">
        <v>42</v>
      </c>
      <c r="C15" s="28" t="s">
        <v>245</v>
      </c>
      <c r="D15" s="26" t="s">
        <v>72</v>
      </c>
      <c r="E15" s="27">
        <v>2044.39</v>
      </c>
      <c r="F15" s="27">
        <f t="shared" si="0"/>
        <v>1022.195</v>
      </c>
      <c r="G15" s="27">
        <v>950</v>
      </c>
      <c r="H15" s="23">
        <v>72</v>
      </c>
      <c r="I15" s="23">
        <f t="shared" si="1"/>
        <v>1022</v>
      </c>
      <c r="J15" s="41"/>
    </row>
    <row r="16" customFormat="1" ht="42" customHeight="1" spans="1:10">
      <c r="A16" s="24"/>
      <c r="B16" s="24"/>
      <c r="C16" s="29" t="s">
        <v>246</v>
      </c>
      <c r="D16" s="26"/>
      <c r="E16" s="27"/>
      <c r="F16" s="27"/>
      <c r="G16" s="27"/>
      <c r="H16" s="23">
        <f>SUM(H17:H20)</f>
        <v>1460</v>
      </c>
      <c r="I16" s="23"/>
      <c r="J16" s="41"/>
    </row>
    <row r="17" s="2" customFormat="1" ht="29.15" customHeight="1" spans="1:10">
      <c r="A17" s="24">
        <v>9</v>
      </c>
      <c r="B17" s="24">
        <v>55</v>
      </c>
      <c r="C17" s="30" t="s">
        <v>247</v>
      </c>
      <c r="D17" s="26" t="s">
        <v>72</v>
      </c>
      <c r="E17" s="27">
        <v>3070</v>
      </c>
      <c r="F17" s="27">
        <f t="shared" ref="F17:F20" si="2">E17/2</f>
        <v>1535</v>
      </c>
      <c r="G17" s="27">
        <v>921</v>
      </c>
      <c r="H17" s="23">
        <v>614</v>
      </c>
      <c r="I17" s="23">
        <f t="shared" ref="I17:I20" si="3">G17+H17</f>
        <v>1535</v>
      </c>
      <c r="J17" s="40"/>
    </row>
    <row r="18" s="3" customFormat="1" ht="35" customHeight="1" spans="1:10">
      <c r="A18" s="24">
        <v>10</v>
      </c>
      <c r="B18" s="24">
        <v>58</v>
      </c>
      <c r="C18" s="30" t="s">
        <v>248</v>
      </c>
      <c r="D18" s="26" t="s">
        <v>72</v>
      </c>
      <c r="E18" s="27">
        <v>7978.91</v>
      </c>
      <c r="F18" s="27">
        <f t="shared" si="2"/>
        <v>3989.455</v>
      </c>
      <c r="G18" s="27">
        <v>3802.33</v>
      </c>
      <c r="H18" s="23">
        <v>187</v>
      </c>
      <c r="I18" s="23">
        <f t="shared" si="3"/>
        <v>3989.33</v>
      </c>
      <c r="J18" s="40"/>
    </row>
    <row r="19" s="3" customFormat="1" ht="42" customHeight="1" spans="1:10">
      <c r="A19" s="24">
        <v>11</v>
      </c>
      <c r="B19" s="24">
        <v>59</v>
      </c>
      <c r="C19" s="30" t="s">
        <v>249</v>
      </c>
      <c r="D19" s="26" t="s">
        <v>72</v>
      </c>
      <c r="E19" s="27">
        <v>5560.54</v>
      </c>
      <c r="F19" s="27">
        <f t="shared" si="2"/>
        <v>2780.27</v>
      </c>
      <c r="G19" s="27">
        <v>2230</v>
      </c>
      <c r="H19" s="23">
        <v>550</v>
      </c>
      <c r="I19" s="23">
        <f t="shared" si="3"/>
        <v>2780</v>
      </c>
      <c r="J19" s="40"/>
    </row>
    <row r="20" s="3" customFormat="1" ht="41" customHeight="1" spans="1:10">
      <c r="A20" s="24">
        <v>12</v>
      </c>
      <c r="B20" s="24">
        <v>60</v>
      </c>
      <c r="C20" s="30" t="s">
        <v>250</v>
      </c>
      <c r="D20" s="26" t="s">
        <v>72</v>
      </c>
      <c r="E20" s="27">
        <v>885.53</v>
      </c>
      <c r="F20" s="27">
        <f t="shared" si="2"/>
        <v>442.765</v>
      </c>
      <c r="G20" s="27">
        <v>333</v>
      </c>
      <c r="H20" s="23">
        <v>109</v>
      </c>
      <c r="I20" s="23">
        <f t="shared" si="3"/>
        <v>442</v>
      </c>
      <c r="J20" s="40"/>
    </row>
    <row r="21" s="3" customFormat="1" ht="35" customHeight="1" spans="1:10">
      <c r="A21" s="24"/>
      <c r="B21" s="24"/>
      <c r="C21" s="31" t="s">
        <v>251</v>
      </c>
      <c r="D21" s="26"/>
      <c r="E21" s="27"/>
      <c r="F21" s="27"/>
      <c r="G21" s="27"/>
      <c r="H21" s="23">
        <f>SUM(H22:H23)</f>
        <v>9238</v>
      </c>
      <c r="I21" s="23"/>
      <c r="J21" s="40"/>
    </row>
    <row r="22" s="3" customFormat="1" ht="32" customHeight="1" spans="1:10">
      <c r="A22" s="24">
        <v>13</v>
      </c>
      <c r="B22" s="24">
        <v>51</v>
      </c>
      <c r="C22" s="30" t="s">
        <v>252</v>
      </c>
      <c r="D22" s="26" t="s">
        <v>72</v>
      </c>
      <c r="E22" s="27">
        <v>2731.22</v>
      </c>
      <c r="F22" s="27">
        <f t="shared" ref="F22:F29" si="4">E22/2</f>
        <v>1365.61</v>
      </c>
      <c r="G22" s="27">
        <v>1150.79</v>
      </c>
      <c r="H22" s="23">
        <v>214</v>
      </c>
      <c r="I22" s="23">
        <f t="shared" ref="I22:I29" si="5">G22+H22</f>
        <v>1364.79</v>
      </c>
      <c r="J22" s="40"/>
    </row>
    <row r="23" s="3" customFormat="1" ht="39" customHeight="1" spans="1:10">
      <c r="A23" s="24">
        <v>14</v>
      </c>
      <c r="B23" s="24"/>
      <c r="C23" s="30" t="s">
        <v>142</v>
      </c>
      <c r="D23" s="26" t="s">
        <v>72</v>
      </c>
      <c r="E23" s="27">
        <v>23436.12</v>
      </c>
      <c r="F23" s="27">
        <f t="shared" si="4"/>
        <v>11718.06</v>
      </c>
      <c r="G23" s="27">
        <v>2693.21</v>
      </c>
      <c r="H23" s="32">
        <v>9024</v>
      </c>
      <c r="I23" s="23"/>
      <c r="J23" s="40" t="s">
        <v>143</v>
      </c>
    </row>
    <row r="24" customFormat="1" ht="42" customHeight="1" spans="1:10">
      <c r="A24" s="24"/>
      <c r="B24" s="24"/>
      <c r="C24" s="29" t="s">
        <v>253</v>
      </c>
      <c r="D24" s="26"/>
      <c r="E24" s="27"/>
      <c r="F24" s="27"/>
      <c r="G24" s="27"/>
      <c r="H24" s="23">
        <f>SUM(H25:H29)</f>
        <v>4802</v>
      </c>
      <c r="I24" s="23"/>
      <c r="J24" s="41"/>
    </row>
    <row r="25" s="5" customFormat="1" ht="35" customHeight="1" spans="1:10">
      <c r="A25" s="24">
        <v>15</v>
      </c>
      <c r="B25" s="24">
        <v>62</v>
      </c>
      <c r="C25" s="33" t="s">
        <v>254</v>
      </c>
      <c r="D25" s="26" t="s">
        <v>72</v>
      </c>
      <c r="E25" s="27">
        <v>42163.27</v>
      </c>
      <c r="F25" s="27">
        <f t="shared" si="4"/>
        <v>21081.635</v>
      </c>
      <c r="G25" s="27">
        <v>20980</v>
      </c>
      <c r="H25" s="23">
        <v>100</v>
      </c>
      <c r="I25" s="23">
        <f t="shared" si="5"/>
        <v>21080</v>
      </c>
      <c r="J25" s="40"/>
    </row>
    <row r="26" s="3" customFormat="1" ht="42" customHeight="1" spans="1:10">
      <c r="A26" s="24">
        <v>16</v>
      </c>
      <c r="B26" s="24">
        <v>70</v>
      </c>
      <c r="C26" s="33" t="s">
        <v>255</v>
      </c>
      <c r="D26" s="26" t="s">
        <v>72</v>
      </c>
      <c r="E26" s="27">
        <v>355.54</v>
      </c>
      <c r="F26" s="27">
        <f t="shared" si="4"/>
        <v>177.77</v>
      </c>
      <c r="G26" s="27">
        <v>100</v>
      </c>
      <c r="H26" s="23">
        <v>77</v>
      </c>
      <c r="I26" s="23">
        <f t="shared" si="5"/>
        <v>177</v>
      </c>
      <c r="J26" s="40"/>
    </row>
    <row r="27" s="2" customFormat="1" ht="37" customHeight="1" spans="1:10">
      <c r="A27" s="24">
        <v>17</v>
      </c>
      <c r="B27" s="24">
        <v>63</v>
      </c>
      <c r="C27" s="33" t="s">
        <v>256</v>
      </c>
      <c r="D27" s="26" t="s">
        <v>72</v>
      </c>
      <c r="E27" s="27">
        <v>103712</v>
      </c>
      <c r="F27" s="27">
        <f t="shared" si="4"/>
        <v>51856</v>
      </c>
      <c r="G27" s="27">
        <v>48882</v>
      </c>
      <c r="H27" s="23">
        <v>2974</v>
      </c>
      <c r="I27" s="23">
        <f t="shared" si="5"/>
        <v>51856</v>
      </c>
      <c r="J27" s="40"/>
    </row>
    <row r="28" customFormat="1" ht="29.15" customHeight="1" spans="1:10">
      <c r="A28" s="24">
        <v>18</v>
      </c>
      <c r="B28" s="24">
        <v>66</v>
      </c>
      <c r="C28" s="33" t="s">
        <v>257</v>
      </c>
      <c r="D28" s="26" t="s">
        <v>72</v>
      </c>
      <c r="E28" s="27">
        <v>1000</v>
      </c>
      <c r="F28" s="27">
        <f t="shared" si="4"/>
        <v>500</v>
      </c>
      <c r="G28" s="27">
        <v>300</v>
      </c>
      <c r="H28" s="23">
        <v>200</v>
      </c>
      <c r="I28" s="23">
        <f t="shared" si="5"/>
        <v>500</v>
      </c>
      <c r="J28" s="40"/>
    </row>
    <row r="29" s="3" customFormat="1" ht="37" customHeight="1" spans="1:10">
      <c r="A29" s="24">
        <v>19</v>
      </c>
      <c r="B29" s="24">
        <v>73</v>
      </c>
      <c r="C29" s="34" t="s">
        <v>258</v>
      </c>
      <c r="D29" s="26" t="s">
        <v>72</v>
      </c>
      <c r="E29" s="27">
        <v>5659.53</v>
      </c>
      <c r="F29" s="27">
        <f t="shared" si="4"/>
        <v>2829.765</v>
      </c>
      <c r="G29" s="27">
        <v>1378.46878399718</v>
      </c>
      <c r="H29" s="23">
        <v>1451</v>
      </c>
      <c r="I29" s="23">
        <f t="shared" si="5"/>
        <v>2829.46878399718</v>
      </c>
      <c r="J29" s="40"/>
    </row>
    <row r="30" customFormat="1" ht="29.15" customHeight="1" spans="1:10">
      <c r="A30" s="24"/>
      <c r="B30" s="24"/>
      <c r="C30" s="35" t="s">
        <v>259</v>
      </c>
      <c r="D30" s="26"/>
      <c r="E30" s="27"/>
      <c r="F30" s="27"/>
      <c r="G30" s="27"/>
      <c r="H30" s="23">
        <f>SUM(H31:H48)</f>
        <v>16399</v>
      </c>
      <c r="I30" s="23"/>
      <c r="J30" s="40"/>
    </row>
    <row r="31" customFormat="1" ht="37" customHeight="1" spans="1:10">
      <c r="A31" s="24">
        <v>20</v>
      </c>
      <c r="B31" s="24">
        <v>76</v>
      </c>
      <c r="C31" s="28" t="s">
        <v>260</v>
      </c>
      <c r="D31" s="26" t="s">
        <v>72</v>
      </c>
      <c r="E31" s="27">
        <v>7705.39</v>
      </c>
      <c r="F31" s="27">
        <f>E31/2</f>
        <v>3852.695</v>
      </c>
      <c r="G31" s="27">
        <v>3467</v>
      </c>
      <c r="H31" s="23">
        <v>385</v>
      </c>
      <c r="I31" s="23">
        <f>G31+H31</f>
        <v>3852</v>
      </c>
      <c r="J31" s="40"/>
    </row>
    <row r="32" customFormat="1" ht="32" customHeight="1" spans="1:10">
      <c r="A32" s="24">
        <v>21</v>
      </c>
      <c r="B32" s="24">
        <v>75</v>
      </c>
      <c r="C32" s="28" t="s">
        <v>261</v>
      </c>
      <c r="D32" s="26" t="s">
        <v>72</v>
      </c>
      <c r="E32" s="27">
        <v>1957.76</v>
      </c>
      <c r="F32" s="27">
        <f t="shared" ref="F32:F48" si="6">E32/2</f>
        <v>978.88</v>
      </c>
      <c r="G32" s="27">
        <v>888</v>
      </c>
      <c r="H32" s="23">
        <v>90</v>
      </c>
      <c r="I32" s="23">
        <f t="shared" ref="I32:I35" si="7">G32+H32</f>
        <v>978</v>
      </c>
      <c r="J32" s="40"/>
    </row>
    <row r="33" s="5" customFormat="1" ht="33" customHeight="1" spans="1:10">
      <c r="A33" s="24">
        <v>22</v>
      </c>
      <c r="B33" s="24">
        <v>77</v>
      </c>
      <c r="C33" s="28" t="s">
        <v>262</v>
      </c>
      <c r="D33" s="26" t="s">
        <v>72</v>
      </c>
      <c r="E33" s="27">
        <v>2242.04</v>
      </c>
      <c r="F33" s="27">
        <f t="shared" si="6"/>
        <v>1121.02</v>
      </c>
      <c r="G33" s="27">
        <v>1065</v>
      </c>
      <c r="H33" s="23">
        <v>56</v>
      </c>
      <c r="I33" s="23">
        <f t="shared" si="7"/>
        <v>1121</v>
      </c>
      <c r="J33" s="40"/>
    </row>
    <row r="34" s="5" customFormat="1" ht="34" customHeight="1" spans="1:10">
      <c r="A34" s="24">
        <v>23</v>
      </c>
      <c r="B34" s="24">
        <v>78</v>
      </c>
      <c r="C34" s="28" t="s">
        <v>263</v>
      </c>
      <c r="D34" s="26" t="s">
        <v>72</v>
      </c>
      <c r="E34" s="27">
        <v>3389.5</v>
      </c>
      <c r="F34" s="27">
        <f t="shared" si="6"/>
        <v>1694.75</v>
      </c>
      <c r="G34" s="27">
        <v>1554</v>
      </c>
      <c r="H34" s="23">
        <v>140</v>
      </c>
      <c r="I34" s="23">
        <f t="shared" si="7"/>
        <v>1694</v>
      </c>
      <c r="J34" s="40"/>
    </row>
    <row r="35" s="5" customFormat="1" ht="34" customHeight="1" spans="1:10">
      <c r="A35" s="24">
        <v>24</v>
      </c>
      <c r="B35" s="24">
        <v>80</v>
      </c>
      <c r="C35" s="28" t="s">
        <v>264</v>
      </c>
      <c r="D35" s="26" t="s">
        <v>72</v>
      </c>
      <c r="E35" s="27">
        <v>2687.37</v>
      </c>
      <c r="F35" s="27">
        <f t="shared" si="6"/>
        <v>1343.685</v>
      </c>
      <c r="G35" s="27">
        <v>1285</v>
      </c>
      <c r="H35" s="23">
        <v>58</v>
      </c>
      <c r="I35" s="23">
        <f t="shared" si="7"/>
        <v>1343</v>
      </c>
      <c r="J35" s="40"/>
    </row>
    <row r="36" s="5" customFormat="1" ht="30" customHeight="1" spans="1:10">
      <c r="A36" s="24">
        <v>25</v>
      </c>
      <c r="B36" s="24"/>
      <c r="C36" s="28" t="s">
        <v>265</v>
      </c>
      <c r="D36" s="26" t="s">
        <v>72</v>
      </c>
      <c r="E36" s="27">
        <v>3890.35</v>
      </c>
      <c r="F36" s="27">
        <f t="shared" si="6"/>
        <v>1945.175</v>
      </c>
      <c r="G36" s="27">
        <v>1920</v>
      </c>
      <c r="H36" s="23">
        <v>23</v>
      </c>
      <c r="I36" s="23"/>
      <c r="J36" s="40"/>
    </row>
    <row r="37" s="2" customFormat="1" ht="29.15" customHeight="1" spans="1:10">
      <c r="A37" s="24">
        <v>26</v>
      </c>
      <c r="B37" s="24">
        <v>85</v>
      </c>
      <c r="C37" s="28" t="s">
        <v>266</v>
      </c>
      <c r="D37" s="26" t="s">
        <v>72</v>
      </c>
      <c r="E37" s="27">
        <v>4000</v>
      </c>
      <c r="F37" s="27">
        <f t="shared" si="6"/>
        <v>2000</v>
      </c>
      <c r="G37" s="27">
        <v>1200</v>
      </c>
      <c r="H37" s="23">
        <v>800</v>
      </c>
      <c r="I37" s="23">
        <f t="shared" ref="I37:I43" si="8">G37+H37</f>
        <v>2000</v>
      </c>
      <c r="J37" s="40"/>
    </row>
    <row r="38" s="2" customFormat="1" ht="35" customHeight="1" spans="1:10">
      <c r="A38" s="24">
        <v>27</v>
      </c>
      <c r="B38" s="24">
        <v>86</v>
      </c>
      <c r="C38" s="28" t="s">
        <v>267</v>
      </c>
      <c r="D38" s="26" t="s">
        <v>72</v>
      </c>
      <c r="E38" s="27">
        <v>3000</v>
      </c>
      <c r="F38" s="27">
        <f t="shared" si="6"/>
        <v>1500</v>
      </c>
      <c r="G38" s="27">
        <v>900</v>
      </c>
      <c r="H38" s="23">
        <v>600</v>
      </c>
      <c r="I38" s="23">
        <f t="shared" si="8"/>
        <v>1500</v>
      </c>
      <c r="J38" s="40"/>
    </row>
    <row r="39" s="3" customFormat="1" ht="32.25" customHeight="1" spans="1:10">
      <c r="A39" s="24">
        <v>28</v>
      </c>
      <c r="B39" s="24">
        <v>98</v>
      </c>
      <c r="C39" s="28" t="s">
        <v>268</v>
      </c>
      <c r="D39" s="26" t="s">
        <v>72</v>
      </c>
      <c r="E39" s="27">
        <v>506.73</v>
      </c>
      <c r="F39" s="27">
        <f t="shared" si="6"/>
        <v>253.365</v>
      </c>
      <c r="G39" s="27">
        <v>32.2789516456725</v>
      </c>
      <c r="H39" s="23">
        <v>221</v>
      </c>
      <c r="I39" s="23">
        <f t="shared" si="8"/>
        <v>253.278951645672</v>
      </c>
      <c r="J39" s="40"/>
    </row>
    <row r="40" s="3" customFormat="1" ht="29.15" customHeight="1" spans="1:10">
      <c r="A40" s="24">
        <v>29</v>
      </c>
      <c r="B40" s="24">
        <v>99</v>
      </c>
      <c r="C40" s="28" t="s">
        <v>269</v>
      </c>
      <c r="D40" s="26" t="s">
        <v>72</v>
      </c>
      <c r="E40" s="27">
        <v>468.73</v>
      </c>
      <c r="F40" s="27">
        <f t="shared" si="6"/>
        <v>234.365</v>
      </c>
      <c r="G40" s="27">
        <v>29.8583328495966</v>
      </c>
      <c r="H40" s="23">
        <v>204</v>
      </c>
      <c r="I40" s="23">
        <f t="shared" si="8"/>
        <v>233.858332849597</v>
      </c>
      <c r="J40" s="40"/>
    </row>
    <row r="41" s="3" customFormat="1" ht="29.15" customHeight="1" spans="1:10">
      <c r="A41" s="24">
        <v>30</v>
      </c>
      <c r="B41" s="24">
        <v>100</v>
      </c>
      <c r="C41" s="28" t="s">
        <v>270</v>
      </c>
      <c r="D41" s="26" t="s">
        <v>72</v>
      </c>
      <c r="E41" s="27">
        <v>506.73</v>
      </c>
      <c r="F41" s="27">
        <f t="shared" si="6"/>
        <v>253.365</v>
      </c>
      <c r="G41" s="27">
        <v>32.2789516456725</v>
      </c>
      <c r="H41" s="23">
        <v>221</v>
      </c>
      <c r="I41" s="23">
        <f t="shared" si="8"/>
        <v>253.278951645672</v>
      </c>
      <c r="J41" s="40"/>
    </row>
    <row r="42" s="3" customFormat="1" ht="38" customHeight="1" spans="1:10">
      <c r="A42" s="24">
        <v>31</v>
      </c>
      <c r="B42" s="24">
        <v>102</v>
      </c>
      <c r="C42" s="28" t="s">
        <v>271</v>
      </c>
      <c r="D42" s="26" t="s">
        <v>72</v>
      </c>
      <c r="E42" s="27">
        <v>17734</v>
      </c>
      <c r="F42" s="27">
        <f t="shared" si="6"/>
        <v>8867</v>
      </c>
      <c r="G42" s="27">
        <v>4643</v>
      </c>
      <c r="H42" s="23">
        <v>4224</v>
      </c>
      <c r="I42" s="23">
        <f t="shared" si="8"/>
        <v>8867</v>
      </c>
      <c r="J42" s="40"/>
    </row>
    <row r="43" s="3" customFormat="1" ht="33" customHeight="1" spans="1:10">
      <c r="A43" s="24">
        <v>32</v>
      </c>
      <c r="B43" s="24">
        <v>97</v>
      </c>
      <c r="C43" s="28" t="s">
        <v>272</v>
      </c>
      <c r="D43" s="26" t="s">
        <v>72</v>
      </c>
      <c r="E43" s="27">
        <v>291.27</v>
      </c>
      <c r="F43" s="27">
        <f t="shared" si="6"/>
        <v>145.635</v>
      </c>
      <c r="G43" s="27">
        <v>18.554043071922</v>
      </c>
      <c r="H43" s="23">
        <v>127</v>
      </c>
      <c r="I43" s="23">
        <f t="shared" si="8"/>
        <v>145.554043071922</v>
      </c>
      <c r="J43" s="40"/>
    </row>
    <row r="44" s="5" customFormat="1" ht="35" customHeight="1" spans="1:10">
      <c r="A44" s="24">
        <v>33</v>
      </c>
      <c r="B44" s="24"/>
      <c r="C44" s="28" t="s">
        <v>273</v>
      </c>
      <c r="D44" s="26" t="s">
        <v>72</v>
      </c>
      <c r="E44" s="27">
        <v>5165</v>
      </c>
      <c r="F44" s="27">
        <f t="shared" si="6"/>
        <v>2582.5</v>
      </c>
      <c r="G44" s="27">
        <v>2531</v>
      </c>
      <c r="H44" s="23">
        <v>46</v>
      </c>
      <c r="I44" s="23"/>
      <c r="J44" s="40"/>
    </row>
    <row r="45" s="3" customFormat="1" ht="39" customHeight="1" spans="1:10">
      <c r="A45" s="24">
        <v>34</v>
      </c>
      <c r="B45" s="24">
        <v>103</v>
      </c>
      <c r="C45" s="28" t="s">
        <v>274</v>
      </c>
      <c r="D45" s="26" t="s">
        <v>72</v>
      </c>
      <c r="E45" s="27">
        <v>6375.81</v>
      </c>
      <c r="F45" s="27">
        <f t="shared" si="6"/>
        <v>3187.905</v>
      </c>
      <c r="G45" s="27">
        <v>1303</v>
      </c>
      <c r="H45" s="23">
        <v>1840</v>
      </c>
      <c r="I45" s="23">
        <f t="shared" ref="I45:I48" si="9">G45+H45</f>
        <v>3143</v>
      </c>
      <c r="J45" s="42"/>
    </row>
    <row r="46" s="3" customFormat="1" ht="40" customHeight="1" spans="1:10">
      <c r="A46" s="24">
        <v>35</v>
      </c>
      <c r="B46" s="24">
        <v>104</v>
      </c>
      <c r="C46" s="28" t="s">
        <v>275</v>
      </c>
      <c r="D46" s="26" t="s">
        <v>72</v>
      </c>
      <c r="E46" s="27">
        <v>3095.4</v>
      </c>
      <c r="F46" s="27">
        <f t="shared" si="6"/>
        <v>1547.7</v>
      </c>
      <c r="G46" s="27">
        <v>650</v>
      </c>
      <c r="H46" s="23">
        <v>891</v>
      </c>
      <c r="I46" s="23">
        <f t="shared" si="9"/>
        <v>1541</v>
      </c>
      <c r="J46" s="42"/>
    </row>
    <row r="47" s="3" customFormat="1" ht="36" customHeight="1" spans="1:10">
      <c r="A47" s="24">
        <v>36</v>
      </c>
      <c r="B47" s="24">
        <v>105</v>
      </c>
      <c r="C47" s="28" t="s">
        <v>276</v>
      </c>
      <c r="D47" s="26" t="s">
        <v>72</v>
      </c>
      <c r="E47" s="27">
        <v>19012.98</v>
      </c>
      <c r="F47" s="27">
        <f t="shared" si="6"/>
        <v>9506.49</v>
      </c>
      <c r="G47" s="27">
        <v>2946</v>
      </c>
      <c r="H47" s="23">
        <v>6430</v>
      </c>
      <c r="I47" s="23">
        <f t="shared" si="9"/>
        <v>9376</v>
      </c>
      <c r="J47" s="42"/>
    </row>
    <row r="48" s="5" customFormat="1" ht="36" customHeight="1" spans="1:10">
      <c r="A48" s="24">
        <v>37</v>
      </c>
      <c r="B48" s="24">
        <v>93</v>
      </c>
      <c r="C48" s="28" t="s">
        <v>277</v>
      </c>
      <c r="D48" s="26" t="s">
        <v>72</v>
      </c>
      <c r="E48" s="27">
        <v>1527.72</v>
      </c>
      <c r="F48" s="27">
        <f t="shared" si="6"/>
        <v>763.86</v>
      </c>
      <c r="G48" s="27">
        <v>720</v>
      </c>
      <c r="H48" s="23">
        <v>43</v>
      </c>
      <c r="I48" s="23">
        <f t="shared" si="9"/>
        <v>763</v>
      </c>
      <c r="J48" s="40"/>
    </row>
    <row r="49" s="5" customFormat="1" ht="36" customHeight="1" spans="1:10">
      <c r="A49" s="24"/>
      <c r="B49" s="24"/>
      <c r="C49" s="29" t="s">
        <v>278</v>
      </c>
      <c r="D49" s="26"/>
      <c r="E49" s="27"/>
      <c r="F49" s="27"/>
      <c r="G49" s="27"/>
      <c r="H49" s="23">
        <f>SUM(H50:H53)</f>
        <v>300</v>
      </c>
      <c r="I49" s="23"/>
      <c r="J49" s="40"/>
    </row>
    <row r="50" customFormat="1" ht="33" customHeight="1" spans="1:10">
      <c r="A50" s="24">
        <v>38</v>
      </c>
      <c r="B50" s="24">
        <v>109</v>
      </c>
      <c r="C50" s="28" t="s">
        <v>279</v>
      </c>
      <c r="D50" s="26" t="s">
        <v>83</v>
      </c>
      <c r="E50" s="27">
        <v>4271.66</v>
      </c>
      <c r="F50" s="27">
        <f>E50/20</f>
        <v>213.583</v>
      </c>
      <c r="G50" s="27">
        <v>153.11</v>
      </c>
      <c r="H50" s="23">
        <v>60</v>
      </c>
      <c r="I50" s="23">
        <f t="shared" ref="I50:I53" si="10">G50+H50</f>
        <v>213.11</v>
      </c>
      <c r="J50" s="40"/>
    </row>
    <row r="51" customFormat="1" ht="33" customHeight="1" spans="1:10">
      <c r="A51" s="24">
        <v>39</v>
      </c>
      <c r="B51" s="24"/>
      <c r="C51" s="28" t="s">
        <v>280</v>
      </c>
      <c r="D51" s="26" t="s">
        <v>83</v>
      </c>
      <c r="E51" s="27">
        <v>2078.66</v>
      </c>
      <c r="F51" s="27">
        <f>E51/20</f>
        <v>103.933</v>
      </c>
      <c r="G51" s="27">
        <v>45.93</v>
      </c>
      <c r="H51" s="23">
        <v>40</v>
      </c>
      <c r="I51" s="23"/>
      <c r="J51" s="40"/>
    </row>
    <row r="52" s="3" customFormat="1" ht="30" customHeight="1" spans="1:10">
      <c r="A52" s="24">
        <v>40</v>
      </c>
      <c r="B52" s="24">
        <v>129</v>
      </c>
      <c r="C52" s="28" t="s">
        <v>281</v>
      </c>
      <c r="D52" s="26" t="s">
        <v>72</v>
      </c>
      <c r="E52" s="27">
        <v>1222.65</v>
      </c>
      <c r="F52" s="27">
        <f>E52/2</f>
        <v>611.325</v>
      </c>
      <c r="G52" s="27">
        <v>500</v>
      </c>
      <c r="H52" s="23">
        <v>110</v>
      </c>
      <c r="I52" s="23">
        <f t="shared" si="10"/>
        <v>610</v>
      </c>
      <c r="J52" s="40"/>
    </row>
    <row r="53" s="3" customFormat="1" ht="29.15" customHeight="1" spans="1:10">
      <c r="A53" s="24">
        <v>41</v>
      </c>
      <c r="B53" s="24">
        <v>130</v>
      </c>
      <c r="C53" s="28" t="s">
        <v>282</v>
      </c>
      <c r="D53" s="26" t="s">
        <v>72</v>
      </c>
      <c r="E53" s="27">
        <v>916.86</v>
      </c>
      <c r="F53" s="27">
        <f>E53/2</f>
        <v>458.43</v>
      </c>
      <c r="G53" s="27">
        <v>364</v>
      </c>
      <c r="H53" s="23">
        <v>90</v>
      </c>
      <c r="I53" s="23">
        <f t="shared" si="10"/>
        <v>454</v>
      </c>
      <c r="J53" s="40"/>
    </row>
    <row r="58" customFormat="1" ht="18" customHeight="1" spans="2:9">
      <c r="B58" s="6"/>
      <c r="C58" s="6"/>
      <c r="D58" s="6"/>
      <c r="E58" s="7"/>
      <c r="F58" s="8"/>
      <c r="G58" s="8"/>
      <c r="H58" s="9"/>
      <c r="I58" s="9"/>
    </row>
    <row r="59" customFormat="1" ht="18" customHeight="1" spans="2:9">
      <c r="B59" s="6"/>
      <c r="C59" s="6"/>
      <c r="D59" s="6"/>
      <c r="E59" s="7"/>
      <c r="F59" s="8"/>
      <c r="G59" s="8"/>
      <c r="H59" s="9"/>
      <c r="I59" s="9"/>
    </row>
    <row r="60" customFormat="1" ht="18" customHeight="1" spans="2:9">
      <c r="B60" s="6"/>
      <c r="C60" s="6"/>
      <c r="D60" s="6"/>
      <c r="E60" s="7"/>
      <c r="F60" s="8"/>
      <c r="G60" s="8"/>
      <c r="H60" s="9"/>
      <c r="I60" s="9"/>
    </row>
    <row r="61" customFormat="1" ht="18" customHeight="1" spans="2:9">
      <c r="B61" s="6"/>
      <c r="C61" s="6"/>
      <c r="D61" s="6"/>
      <c r="E61" s="7"/>
      <c r="F61" s="8"/>
      <c r="G61" s="8"/>
      <c r="H61" s="9"/>
      <c r="I61" s="9"/>
    </row>
    <row r="62" customFormat="1" ht="18" customHeight="1" spans="2:9">
      <c r="B62" s="6"/>
      <c r="C62" s="6"/>
      <c r="D62" s="6"/>
      <c r="E62" s="7"/>
      <c r="F62" s="8"/>
      <c r="G62" s="8"/>
      <c r="H62" s="9"/>
      <c r="I62" s="9"/>
    </row>
    <row r="63" customFormat="1" ht="18" customHeight="1" spans="2:9">
      <c r="B63" s="6"/>
      <c r="C63" s="6"/>
      <c r="D63" s="6"/>
      <c r="E63" s="7"/>
      <c r="F63" s="8"/>
      <c r="G63" s="8"/>
      <c r="H63" s="9"/>
      <c r="I63" s="9"/>
    </row>
    <row r="64" customFormat="1" ht="18" customHeight="1" spans="2:9">
      <c r="B64" s="6"/>
      <c r="C64" s="6"/>
      <c r="D64" s="6"/>
      <c r="E64" s="7"/>
      <c r="F64" s="8"/>
      <c r="G64" s="8"/>
      <c r="H64" s="9"/>
      <c r="I64" s="9"/>
    </row>
    <row r="65" customFormat="1" ht="18" customHeight="1" spans="2:9">
      <c r="B65" s="6"/>
      <c r="C65" s="6"/>
      <c r="D65" s="6"/>
      <c r="E65" s="7"/>
      <c r="F65" s="8"/>
      <c r="G65" s="8"/>
      <c r="H65" s="9"/>
      <c r="I65" s="9"/>
    </row>
    <row r="66" customFormat="1" spans="2:9">
      <c r="B66" s="6"/>
      <c r="C66" s="6"/>
      <c r="D66" s="6"/>
      <c r="E66" s="7"/>
      <c r="F66" s="8"/>
      <c r="G66" s="8"/>
      <c r="H66" s="9"/>
      <c r="I66" s="9"/>
    </row>
    <row r="67" customFormat="1" spans="2:9">
      <c r="B67" s="6"/>
      <c r="C67" s="6"/>
      <c r="D67" s="6"/>
      <c r="E67" s="7"/>
      <c r="F67" s="8"/>
      <c r="G67" s="8"/>
      <c r="H67" s="9"/>
      <c r="I67" s="9"/>
    </row>
    <row r="68" customFormat="1" spans="2:9">
      <c r="B68" s="6"/>
      <c r="C68" s="6"/>
      <c r="D68" s="6"/>
      <c r="E68" s="7"/>
      <c r="F68" s="8"/>
      <c r="G68" s="8"/>
      <c r="H68" s="9"/>
      <c r="I68" s="9"/>
    </row>
    <row r="69" customFormat="1" spans="2:9">
      <c r="B69" s="6"/>
      <c r="C69" s="6"/>
      <c r="D69" s="6"/>
      <c r="E69" s="7"/>
      <c r="F69" s="8"/>
      <c r="G69" s="8"/>
      <c r="H69" s="9"/>
      <c r="I69" s="9"/>
    </row>
    <row r="70" customFormat="1" spans="2:9">
      <c r="B70" s="6"/>
      <c r="C70" s="6"/>
      <c r="D70" s="6"/>
      <c r="E70" s="7"/>
      <c r="F70" s="8"/>
      <c r="G70" s="8"/>
      <c r="H70" s="9"/>
      <c r="I70" s="9"/>
    </row>
    <row r="71" customFormat="1" ht="16" customHeight="1" spans="2:9">
      <c r="B71" s="6"/>
      <c r="C71" s="6"/>
      <c r="D71" s="6"/>
      <c r="E71" s="7"/>
      <c r="F71" s="8"/>
      <c r="G71" s="8"/>
      <c r="H71" s="9"/>
      <c r="I71" s="9"/>
    </row>
  </sheetData>
  <mergeCells count="4">
    <mergeCell ref="A1:J1"/>
    <mergeCell ref="A2:J2"/>
    <mergeCell ref="A3:J3"/>
    <mergeCell ref="A4:B4"/>
  </mergeCells>
  <pageMargins left="0.751388888888889" right="0.751388888888889" top="1" bottom="1" header="0.511805555555556" footer="0.511805555555556"/>
  <pageSetup paperSize="9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2018-2019投入情况表1</vt:lpstr>
      <vt:lpstr>项目资金执行情况表2</vt:lpstr>
      <vt:lpstr>130个辽河流域水污染治理项目资金筹措落实情况表</vt:lpstr>
      <vt:lpstr>2020年省级重点流域（辽河）水污染治理专项资金拟分配意见表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Machenike</cp:lastModifiedBy>
  <dcterms:created xsi:type="dcterms:W3CDTF">2019-05-25T05:45:00Z</dcterms:created>
  <cp:lastPrinted>2020-03-06T02:39:00Z</cp:lastPrinted>
  <dcterms:modified xsi:type="dcterms:W3CDTF">2020-10-23T01:44:58Z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