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80" windowHeight="11805"/>
  </bookViews>
  <sheets>
    <sheet name="201706寄宿生生活费表 (3)" sheetId="1" r:id="rId1"/>
    <sheet name="Sheet2" sheetId="2" r:id="rId2"/>
    <sheet name="Sheet3" sheetId="3" r:id="rId3"/>
    <sheet name="Sheet1" sheetId="4" r:id="rId4"/>
    <sheet name="Sheet4" sheetId="5" r:id="rId5"/>
  </sheets>
  <definedNames>
    <definedName name="_xlnm.Print_Titles" localSheetId="0">'201706寄宿生生活费表 (3)'!$1:$6</definedName>
    <definedName name="_xlnm.Print_Area" localSheetId="0">'201706寄宿生生活费表 (3)'!$A$7:$J$75</definedName>
  </definedNames>
  <calcPr calcId="144525"/>
</workbook>
</file>

<file path=xl/sharedStrings.xml><?xml version="1.0" encoding="utf-8"?>
<sst xmlns="http://schemas.openxmlformats.org/spreadsheetml/2006/main" count="74">
  <si>
    <t>附件：</t>
  </si>
  <si>
    <t>2017年城乡义务教育家庭经济困难寄宿生生活费补助资金分配表</t>
  </si>
  <si>
    <t>市县</t>
  </si>
  <si>
    <t>本次下达补助资金（万元）</t>
  </si>
  <si>
    <t>核定全年补助资金（万元）</t>
  </si>
  <si>
    <t>已提前下达补助资金（万元）</t>
  </si>
  <si>
    <t>初中</t>
  </si>
  <si>
    <t>小学</t>
  </si>
  <si>
    <t>其中：公办寄宿生</t>
  </si>
  <si>
    <t>合计</t>
  </si>
  <si>
    <t>中央资金</t>
  </si>
  <si>
    <t>省级资金</t>
  </si>
  <si>
    <t>长春市</t>
  </si>
  <si>
    <t>直属</t>
  </si>
  <si>
    <t>朝阳区</t>
  </si>
  <si>
    <t>净月区</t>
  </si>
  <si>
    <t>九台区</t>
  </si>
  <si>
    <t>双阳区</t>
  </si>
  <si>
    <t>农安县</t>
  </si>
  <si>
    <t>榆树市</t>
  </si>
  <si>
    <t>德惠市</t>
  </si>
  <si>
    <t>吉林市</t>
  </si>
  <si>
    <t>昌邑区</t>
  </si>
  <si>
    <t>龙潭区</t>
  </si>
  <si>
    <t>船营区</t>
  </si>
  <si>
    <t>高新区</t>
  </si>
  <si>
    <t>经开区</t>
  </si>
  <si>
    <t>丰满区</t>
  </si>
  <si>
    <t>永吉县</t>
  </si>
  <si>
    <t>蛟河市</t>
  </si>
  <si>
    <t>桦甸市</t>
  </si>
  <si>
    <t>舒兰市</t>
  </si>
  <si>
    <t>磐石市</t>
  </si>
  <si>
    <t>四平市</t>
  </si>
  <si>
    <t>铁东区</t>
  </si>
  <si>
    <t>辽河农垦区</t>
  </si>
  <si>
    <t>梨树县</t>
  </si>
  <si>
    <t>伊通县</t>
  </si>
  <si>
    <t>公主岭市</t>
  </si>
  <si>
    <t>双辽市</t>
  </si>
  <si>
    <t>辽源市</t>
  </si>
  <si>
    <t>东辽县</t>
  </si>
  <si>
    <t>通化市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</si>
  <si>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</si>
  <si>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</si>
  <si>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</si>
  <si>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</si>
  <si>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</si>
  <si>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</si>
  <si>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</si>
  <si>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江源区</t>
  </si>
  <si>
    <t>抚松县</t>
  </si>
  <si>
    <t>靖宇县</t>
  </si>
  <si>
    <t>长白县</t>
  </si>
  <si>
    <t>临江市</t>
  </si>
  <si>
    <t>松原市</t>
  </si>
  <si>
    <t>前郭县</t>
  </si>
  <si>
    <t>长岭县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</si>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</sst>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7" fillId="1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0" borderId="13" applyNumberFormat="0" applyAlignment="0" applyProtection="0">
      <alignment vertical="center"/>
    </xf>
    <xf numFmtId="0" fontId="28" fillId="10" borderId="17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1" fillId="0" borderId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right" wrapText="1"/>
    </xf>
    <xf numFmtId="0" fontId="8" fillId="2" borderId="1" xfId="0" applyFont="1" applyFill="1" applyBorder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right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2_20161019高中免学杂费统计表(最后定稿表)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8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N1" sqref="N$1:N$1048576"/>
    </sheetView>
  </sheetViews>
  <sheetFormatPr defaultColWidth="9" defaultRowHeight="15" customHeight="1"/>
  <cols>
    <col min="1" max="1" width="14.125" style="2" customWidth="1"/>
    <col min="2" max="3" width="9.75" style="2" customWidth="1"/>
    <col min="4" max="10" width="8.625" style="2" customWidth="1"/>
    <col min="11" max="11" width="8.75" style="2" customWidth="1"/>
    <col min="12" max="12" width="8.88333333333333" style="2" customWidth="1"/>
    <col min="13" max="16367" width="9" style="2"/>
  </cols>
  <sheetData>
    <row r="1" customHeight="1" spans="1:1">
      <c r="A1" s="2" t="s">
        <v>0</v>
      </c>
    </row>
    <row r="2" ht="2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26"/>
      <c r="L2" s="26"/>
    </row>
    <row r="3" customFormat="1" ht="11" customHeight="1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="1" customFormat="1" ht="18" customHeight="1" spans="1:12">
      <c r="A4" s="4" t="s">
        <v>2</v>
      </c>
      <c r="B4" s="5" t="s">
        <v>3</v>
      </c>
      <c r="C4" s="6"/>
      <c r="D4" s="7"/>
      <c r="E4" s="5" t="s">
        <v>4</v>
      </c>
      <c r="F4" s="6"/>
      <c r="G4" s="7"/>
      <c r="H4" s="5" t="s">
        <v>5</v>
      </c>
      <c r="I4" s="6"/>
      <c r="J4" s="7"/>
      <c r="K4" s="27" t="s">
        <v>6</v>
      </c>
      <c r="L4" s="27" t="s">
        <v>7</v>
      </c>
    </row>
    <row r="5" s="1" customFormat="1" ht="14" customHeight="1" spans="1:12">
      <c r="A5" s="4"/>
      <c r="B5" s="8"/>
      <c r="C5" s="9"/>
      <c r="D5" s="10"/>
      <c r="E5" s="8"/>
      <c r="F5" s="9"/>
      <c r="G5" s="10"/>
      <c r="H5" s="8"/>
      <c r="I5" s="9"/>
      <c r="J5" s="10"/>
      <c r="K5" s="28" t="s">
        <v>8</v>
      </c>
      <c r="L5" s="28" t="s">
        <v>8</v>
      </c>
    </row>
    <row r="6" s="1" customFormat="1" ht="24" customHeight="1" spans="1:12">
      <c r="A6" s="4"/>
      <c r="B6" s="11" t="s">
        <v>9</v>
      </c>
      <c r="C6" s="11" t="s">
        <v>10</v>
      </c>
      <c r="D6" s="11" t="s">
        <v>11</v>
      </c>
      <c r="E6" s="11" t="s">
        <v>9</v>
      </c>
      <c r="F6" s="11" t="s">
        <v>10</v>
      </c>
      <c r="G6" s="11" t="s">
        <v>11</v>
      </c>
      <c r="H6" s="11" t="s">
        <v>9</v>
      </c>
      <c r="I6" s="11" t="s">
        <v>10</v>
      </c>
      <c r="J6" s="11" t="s">
        <v>11</v>
      </c>
      <c r="K6" s="29"/>
      <c r="L6" s="29"/>
    </row>
    <row r="7" ht="16" customHeight="1" spans="1:12">
      <c r="A7" s="12" t="s">
        <v>9</v>
      </c>
      <c r="B7" s="13">
        <f>SUM(B8,B14:B17,B25:B30,B33:B37,B39:B40,B42:B47,B50:B54,B56:B59,B62:B66)</f>
        <v>827.5</v>
      </c>
      <c r="C7" s="13">
        <f t="shared" ref="C7:L7" si="0">SUM(C8,C14:C17,C25:C30,C33:C37,C39:C40,C42:C47,C50:C54,C56:C59,C62:C66)</f>
        <v>827.5</v>
      </c>
      <c r="D7" s="13">
        <f t="shared" si="0"/>
        <v>0</v>
      </c>
      <c r="E7" s="13">
        <f t="shared" si="0"/>
        <v>5229.5</v>
      </c>
      <c r="F7" s="13">
        <f t="shared" si="0"/>
        <v>3759.5</v>
      </c>
      <c r="G7" s="13">
        <f t="shared" si="0"/>
        <v>1470</v>
      </c>
      <c r="H7" s="13">
        <f t="shared" si="0"/>
        <v>4402</v>
      </c>
      <c r="I7" s="13">
        <f t="shared" si="0"/>
        <v>2932</v>
      </c>
      <c r="J7" s="13">
        <f t="shared" si="0"/>
        <v>1470</v>
      </c>
      <c r="K7" s="13">
        <f t="shared" si="0"/>
        <v>106027</v>
      </c>
      <c r="L7" s="13">
        <f t="shared" si="0"/>
        <v>33086</v>
      </c>
    </row>
    <row r="8" ht="16" customHeight="1" spans="1:12">
      <c r="A8" s="14" t="s">
        <v>12</v>
      </c>
      <c r="B8" s="15">
        <f>SUM(B9:B13)</f>
        <v>45</v>
      </c>
      <c r="C8" s="15">
        <f t="shared" ref="C8:L8" si="1">SUM(C9:C13)</f>
        <v>45</v>
      </c>
      <c r="D8" s="15">
        <f t="shared" si="1"/>
        <v>0</v>
      </c>
      <c r="E8" s="15">
        <f t="shared" si="1"/>
        <v>181</v>
      </c>
      <c r="F8" s="15">
        <f t="shared" si="1"/>
        <v>135</v>
      </c>
      <c r="G8" s="15">
        <f t="shared" si="1"/>
        <v>46</v>
      </c>
      <c r="H8" s="15">
        <f t="shared" si="1"/>
        <v>136</v>
      </c>
      <c r="I8" s="15">
        <f t="shared" si="1"/>
        <v>90</v>
      </c>
      <c r="J8" s="15">
        <f t="shared" si="1"/>
        <v>46</v>
      </c>
      <c r="K8" s="15">
        <f t="shared" si="1"/>
        <v>4418</v>
      </c>
      <c r="L8" s="15">
        <f t="shared" si="1"/>
        <v>536</v>
      </c>
    </row>
    <row r="9" ht="16" customHeight="1" spans="1:12">
      <c r="A9" s="16" t="s">
        <v>13</v>
      </c>
      <c r="B9" s="17">
        <f t="shared" ref="B9:B16" si="2">C9+D9</f>
        <v>3</v>
      </c>
      <c r="C9" s="18">
        <f t="shared" ref="C9:C16" si="3">F9-I9</f>
        <v>3</v>
      </c>
      <c r="D9" s="18">
        <f t="shared" ref="D9:D16" si="4">G9-J9</f>
        <v>0</v>
      </c>
      <c r="E9" s="17">
        <f t="shared" ref="E9:E16" si="5">F9+G9</f>
        <v>12</v>
      </c>
      <c r="F9" s="19">
        <f t="shared" ref="F9:F16" si="6">ROUND((K9*1250+L9*1000)*0.45*0.5/10000,0)</f>
        <v>9</v>
      </c>
      <c r="G9" s="20">
        <v>3</v>
      </c>
      <c r="H9" s="20">
        <f t="shared" ref="H9:H16" si="7">SUM(I9:J9)</f>
        <v>9</v>
      </c>
      <c r="I9" s="20">
        <v>6</v>
      </c>
      <c r="J9" s="20">
        <v>3</v>
      </c>
      <c r="K9" s="30">
        <v>316</v>
      </c>
      <c r="L9" s="30">
        <v>0</v>
      </c>
    </row>
    <row r="10" ht="16" customHeight="1" spans="1:12">
      <c r="A10" s="16" t="s">
        <v>14</v>
      </c>
      <c r="B10" s="17">
        <f t="shared" si="2"/>
        <v>4</v>
      </c>
      <c r="C10" s="18">
        <f t="shared" si="3"/>
        <v>4</v>
      </c>
      <c r="D10" s="18">
        <f t="shared" si="4"/>
        <v>0</v>
      </c>
      <c r="E10" s="17">
        <f t="shared" si="5"/>
        <v>30</v>
      </c>
      <c r="F10" s="19">
        <f t="shared" si="6"/>
        <v>21</v>
      </c>
      <c r="G10" s="20">
        <v>9</v>
      </c>
      <c r="H10" s="20">
        <f t="shared" si="7"/>
        <v>26</v>
      </c>
      <c r="I10" s="20">
        <v>17</v>
      </c>
      <c r="J10" s="20">
        <v>9</v>
      </c>
      <c r="K10" s="30">
        <v>761</v>
      </c>
      <c r="L10" s="30">
        <v>0</v>
      </c>
    </row>
    <row r="11" ht="16" customHeight="1" spans="1:12">
      <c r="A11" s="16" t="s">
        <v>15</v>
      </c>
      <c r="B11" s="17">
        <f t="shared" si="2"/>
        <v>11</v>
      </c>
      <c r="C11" s="18">
        <f t="shared" si="3"/>
        <v>11</v>
      </c>
      <c r="D11" s="18">
        <f t="shared" si="4"/>
        <v>0</v>
      </c>
      <c r="E11" s="17">
        <f t="shared" si="5"/>
        <v>25</v>
      </c>
      <c r="F11" s="19">
        <f t="shared" si="6"/>
        <v>20</v>
      </c>
      <c r="G11" s="20">
        <v>5</v>
      </c>
      <c r="H11" s="20">
        <f t="shared" si="7"/>
        <v>14</v>
      </c>
      <c r="I11" s="20">
        <v>9</v>
      </c>
      <c r="J11" s="20">
        <v>5</v>
      </c>
      <c r="K11" s="30">
        <v>720</v>
      </c>
      <c r="L11" s="30">
        <v>0</v>
      </c>
    </row>
    <row r="12" ht="16" customHeight="1" spans="1:12">
      <c r="A12" s="16" t="s">
        <v>16</v>
      </c>
      <c r="B12" s="17">
        <f t="shared" si="2"/>
        <v>6</v>
      </c>
      <c r="C12" s="18">
        <f t="shared" si="3"/>
        <v>6</v>
      </c>
      <c r="D12" s="18">
        <f t="shared" si="4"/>
        <v>0</v>
      </c>
      <c r="E12" s="17">
        <f t="shared" si="5"/>
        <v>55</v>
      </c>
      <c r="F12" s="19">
        <f t="shared" si="6"/>
        <v>39</v>
      </c>
      <c r="G12" s="20">
        <v>16</v>
      </c>
      <c r="H12" s="20">
        <f t="shared" si="7"/>
        <v>49</v>
      </c>
      <c r="I12" s="20">
        <v>33</v>
      </c>
      <c r="J12" s="20">
        <v>16</v>
      </c>
      <c r="K12" s="30">
        <v>1391</v>
      </c>
      <c r="L12" s="30">
        <v>13</v>
      </c>
    </row>
    <row r="13" ht="16" customHeight="1" spans="1:12">
      <c r="A13" s="21" t="s">
        <v>17</v>
      </c>
      <c r="B13" s="17">
        <f t="shared" si="2"/>
        <v>21</v>
      </c>
      <c r="C13" s="18">
        <f t="shared" si="3"/>
        <v>21</v>
      </c>
      <c r="D13" s="18">
        <f t="shared" si="4"/>
        <v>0</v>
      </c>
      <c r="E13" s="17">
        <f t="shared" si="5"/>
        <v>59</v>
      </c>
      <c r="F13" s="19">
        <f t="shared" si="6"/>
        <v>46</v>
      </c>
      <c r="G13" s="20">
        <v>13</v>
      </c>
      <c r="H13" s="20">
        <f t="shared" si="7"/>
        <v>38</v>
      </c>
      <c r="I13" s="20">
        <v>25</v>
      </c>
      <c r="J13" s="20">
        <v>13</v>
      </c>
      <c r="K13" s="30">
        <v>1230</v>
      </c>
      <c r="L13" s="30">
        <v>523</v>
      </c>
    </row>
    <row r="14" ht="16" customHeight="1" spans="1:12">
      <c r="A14" s="22" t="s">
        <v>18</v>
      </c>
      <c r="B14" s="17">
        <f t="shared" si="2"/>
        <v>21</v>
      </c>
      <c r="C14" s="18">
        <f t="shared" si="3"/>
        <v>21</v>
      </c>
      <c r="D14" s="18">
        <f t="shared" si="4"/>
        <v>0</v>
      </c>
      <c r="E14" s="17">
        <f t="shared" si="5"/>
        <v>147</v>
      </c>
      <c r="F14" s="19">
        <f t="shared" si="6"/>
        <v>105</v>
      </c>
      <c r="G14" s="20">
        <v>42</v>
      </c>
      <c r="H14" s="20">
        <f t="shared" si="7"/>
        <v>126</v>
      </c>
      <c r="I14" s="20">
        <v>84</v>
      </c>
      <c r="J14" s="20">
        <v>42</v>
      </c>
      <c r="K14" s="30">
        <v>3733</v>
      </c>
      <c r="L14" s="30">
        <v>0</v>
      </c>
    </row>
    <row r="15" ht="16" customHeight="1" spans="1:12">
      <c r="A15" s="22" t="s">
        <v>19</v>
      </c>
      <c r="B15" s="17">
        <f t="shared" si="2"/>
        <v>81</v>
      </c>
      <c r="C15" s="18">
        <f t="shared" si="3"/>
        <v>81</v>
      </c>
      <c r="D15" s="18">
        <f t="shared" si="4"/>
        <v>0</v>
      </c>
      <c r="E15" s="17">
        <f t="shared" si="5"/>
        <v>317</v>
      </c>
      <c r="F15" s="19">
        <f t="shared" si="6"/>
        <v>238</v>
      </c>
      <c r="G15" s="20">
        <v>79</v>
      </c>
      <c r="H15" s="20">
        <f t="shared" si="7"/>
        <v>236</v>
      </c>
      <c r="I15" s="20">
        <v>157</v>
      </c>
      <c r="J15" s="20">
        <v>79</v>
      </c>
      <c r="K15" s="30">
        <v>7994</v>
      </c>
      <c r="L15" s="30">
        <v>583</v>
      </c>
    </row>
    <row r="16" ht="16" customHeight="1" spans="1:12">
      <c r="A16" s="22" t="s">
        <v>20</v>
      </c>
      <c r="B16" s="17">
        <f t="shared" si="2"/>
        <v>47.5</v>
      </c>
      <c r="C16" s="18">
        <f t="shared" si="3"/>
        <v>47.5</v>
      </c>
      <c r="D16" s="18">
        <f t="shared" si="4"/>
        <v>0</v>
      </c>
      <c r="E16" s="17">
        <f t="shared" si="5"/>
        <v>178.5</v>
      </c>
      <c r="F16" s="19">
        <f>ROUND((K16*1250+L16*1000)*0.45*0.5/10000,0)-6.5</f>
        <v>134.5</v>
      </c>
      <c r="G16" s="20">
        <v>44</v>
      </c>
      <c r="H16" s="20">
        <f t="shared" si="7"/>
        <v>131</v>
      </c>
      <c r="I16" s="20">
        <v>87</v>
      </c>
      <c r="J16" s="20">
        <v>44</v>
      </c>
      <c r="K16" s="30">
        <v>5000</v>
      </c>
      <c r="L16" s="30">
        <v>0</v>
      </c>
    </row>
    <row r="17" ht="16" customHeight="1" spans="1:12">
      <c r="A17" s="23" t="s">
        <v>21</v>
      </c>
      <c r="B17" s="24">
        <f>SUM(B18:B24)</f>
        <v>13</v>
      </c>
      <c r="C17" s="24">
        <f t="shared" ref="C17:L17" si="8">SUM(C18:C24)</f>
        <v>13</v>
      </c>
      <c r="D17" s="24">
        <f t="shared" si="8"/>
        <v>0</v>
      </c>
      <c r="E17" s="24">
        <f t="shared" si="8"/>
        <v>103</v>
      </c>
      <c r="F17" s="24">
        <f t="shared" si="8"/>
        <v>72</v>
      </c>
      <c r="G17" s="24">
        <f t="shared" si="8"/>
        <v>31</v>
      </c>
      <c r="H17" s="24">
        <f t="shared" si="8"/>
        <v>90</v>
      </c>
      <c r="I17" s="24">
        <f t="shared" si="8"/>
        <v>59</v>
      </c>
      <c r="J17" s="24">
        <f t="shared" si="8"/>
        <v>31</v>
      </c>
      <c r="K17" s="24">
        <f t="shared" si="8"/>
        <v>2555</v>
      </c>
      <c r="L17" s="24">
        <f t="shared" si="8"/>
        <v>7</v>
      </c>
    </row>
    <row r="18" ht="16" customHeight="1" spans="1:12">
      <c r="A18" s="16" t="s">
        <v>13</v>
      </c>
      <c r="B18" s="17">
        <f t="shared" ref="B18:B22" si="9">C18+D18</f>
        <v>4</v>
      </c>
      <c r="C18" s="18">
        <f t="shared" ref="C18:C22" si="10">F18-I18</f>
        <v>4</v>
      </c>
      <c r="D18" s="18">
        <f t="shared" ref="D18:D22" si="11">G18-J18</f>
        <v>0</v>
      </c>
      <c r="E18" s="17">
        <f t="shared" ref="E18:E22" si="12">F18+G18</f>
        <v>21</v>
      </c>
      <c r="F18" s="19">
        <f t="shared" ref="F18:F29" si="13">ROUND((K18*1250+L18*1000)*0.45*0.5/10000,0)</f>
        <v>15</v>
      </c>
      <c r="G18" s="20">
        <v>6</v>
      </c>
      <c r="H18" s="20">
        <f t="shared" ref="H18:H29" si="14">SUM(I18:J18)</f>
        <v>17</v>
      </c>
      <c r="I18" s="20">
        <v>11</v>
      </c>
      <c r="J18" s="20">
        <v>6</v>
      </c>
      <c r="K18" s="30">
        <v>532</v>
      </c>
      <c r="L18" s="30">
        <v>0</v>
      </c>
    </row>
    <row r="19" ht="16" customHeight="1" spans="1:12">
      <c r="A19" s="16" t="s">
        <v>22</v>
      </c>
      <c r="B19" s="17">
        <f t="shared" si="9"/>
        <v>4</v>
      </c>
      <c r="C19" s="18">
        <f t="shared" si="10"/>
        <v>4</v>
      </c>
      <c r="D19" s="18">
        <f t="shared" si="11"/>
        <v>0</v>
      </c>
      <c r="E19" s="17">
        <f t="shared" si="12"/>
        <v>37</v>
      </c>
      <c r="F19" s="19">
        <f t="shared" si="13"/>
        <v>26</v>
      </c>
      <c r="G19" s="20">
        <v>11</v>
      </c>
      <c r="H19" s="20">
        <f t="shared" si="14"/>
        <v>33</v>
      </c>
      <c r="I19" s="20">
        <v>22</v>
      </c>
      <c r="J19" s="20">
        <v>11</v>
      </c>
      <c r="K19" s="30">
        <v>920</v>
      </c>
      <c r="L19" s="30">
        <v>7</v>
      </c>
    </row>
    <row r="20" ht="16" customHeight="1" spans="1:12">
      <c r="A20" s="16" t="s">
        <v>23</v>
      </c>
      <c r="B20" s="17">
        <f t="shared" si="9"/>
        <v>1</v>
      </c>
      <c r="C20" s="18">
        <f t="shared" si="10"/>
        <v>1</v>
      </c>
      <c r="D20" s="18">
        <f t="shared" si="11"/>
        <v>0</v>
      </c>
      <c r="E20" s="17">
        <f t="shared" si="12"/>
        <v>12</v>
      </c>
      <c r="F20" s="19">
        <f t="shared" si="13"/>
        <v>8</v>
      </c>
      <c r="G20" s="20">
        <v>4</v>
      </c>
      <c r="H20" s="20">
        <f t="shared" si="14"/>
        <v>11</v>
      </c>
      <c r="I20" s="20">
        <v>7</v>
      </c>
      <c r="J20" s="20">
        <v>4</v>
      </c>
      <c r="K20" s="30">
        <v>294</v>
      </c>
      <c r="L20" s="30">
        <v>0</v>
      </c>
    </row>
    <row r="21" ht="16" customHeight="1" spans="1:12">
      <c r="A21" s="16" t="s">
        <v>24</v>
      </c>
      <c r="B21" s="17">
        <f t="shared" si="9"/>
        <v>3</v>
      </c>
      <c r="C21" s="18">
        <f t="shared" si="10"/>
        <v>3</v>
      </c>
      <c r="D21" s="18">
        <f t="shared" si="11"/>
        <v>0</v>
      </c>
      <c r="E21" s="17">
        <f t="shared" si="12"/>
        <v>24</v>
      </c>
      <c r="F21" s="19">
        <f t="shared" si="13"/>
        <v>17</v>
      </c>
      <c r="G21" s="20">
        <v>7</v>
      </c>
      <c r="H21" s="20">
        <f t="shared" si="14"/>
        <v>21</v>
      </c>
      <c r="I21" s="20">
        <v>14</v>
      </c>
      <c r="J21" s="20">
        <v>7</v>
      </c>
      <c r="K21" s="30">
        <v>621</v>
      </c>
      <c r="L21" s="30">
        <v>0</v>
      </c>
    </row>
    <row r="22" ht="16" customHeight="1" spans="1:12">
      <c r="A22" s="16" t="s">
        <v>25</v>
      </c>
      <c r="B22" s="17">
        <f t="shared" si="9"/>
        <v>0</v>
      </c>
      <c r="C22" s="18">
        <f t="shared" si="10"/>
        <v>0</v>
      </c>
      <c r="D22" s="18">
        <f t="shared" si="11"/>
        <v>0</v>
      </c>
      <c r="E22" s="17">
        <f t="shared" si="12"/>
        <v>2</v>
      </c>
      <c r="F22" s="19">
        <f>ROUND((K22*1250+L22*1000)*0.45*0.5/10000,0)+1</f>
        <v>1</v>
      </c>
      <c r="G22" s="20">
        <v>1</v>
      </c>
      <c r="H22" s="20">
        <f t="shared" si="14"/>
        <v>2</v>
      </c>
      <c r="I22" s="20">
        <v>1</v>
      </c>
      <c r="J22" s="20">
        <v>1</v>
      </c>
      <c r="K22" s="30"/>
      <c r="L22" s="30"/>
    </row>
    <row r="23" ht="16" customHeight="1" spans="1:12">
      <c r="A23" s="16" t="s">
        <v>26</v>
      </c>
      <c r="B23" s="17">
        <f t="shared" ref="B23:B29" si="15">C23+D23</f>
        <v>1</v>
      </c>
      <c r="C23" s="18">
        <f t="shared" ref="C23:C29" si="16">F23-I23</f>
        <v>1</v>
      </c>
      <c r="D23" s="18">
        <f t="shared" ref="D23:D29" si="17">G23-J23</f>
        <v>0</v>
      </c>
      <c r="E23" s="17">
        <f t="shared" ref="E23:E29" si="18">F23+G23</f>
        <v>1</v>
      </c>
      <c r="F23" s="19">
        <f t="shared" si="13"/>
        <v>1</v>
      </c>
      <c r="G23" s="20"/>
      <c r="H23" s="20">
        <f t="shared" si="14"/>
        <v>0</v>
      </c>
      <c r="I23" s="20"/>
      <c r="J23" s="20"/>
      <c r="K23" s="30">
        <v>36</v>
      </c>
      <c r="L23" s="30">
        <v>0</v>
      </c>
    </row>
    <row r="24" ht="16" customHeight="1" spans="1:12">
      <c r="A24" s="16" t="s">
        <v>27</v>
      </c>
      <c r="B24" s="17">
        <f t="shared" si="15"/>
        <v>0</v>
      </c>
      <c r="C24" s="18">
        <f t="shared" si="16"/>
        <v>0</v>
      </c>
      <c r="D24" s="18">
        <f t="shared" si="17"/>
        <v>0</v>
      </c>
      <c r="E24" s="17">
        <f t="shared" si="18"/>
        <v>6</v>
      </c>
      <c r="F24" s="19">
        <f t="shared" si="13"/>
        <v>4</v>
      </c>
      <c r="G24" s="20">
        <v>2</v>
      </c>
      <c r="H24" s="20">
        <f t="shared" si="14"/>
        <v>6</v>
      </c>
      <c r="I24" s="20">
        <v>4</v>
      </c>
      <c r="J24" s="20">
        <v>2</v>
      </c>
      <c r="K24" s="30">
        <v>152</v>
      </c>
      <c r="L24" s="30">
        <v>0</v>
      </c>
    </row>
    <row r="25" ht="16" customHeight="1" spans="1:12">
      <c r="A25" s="22" t="s">
        <v>28</v>
      </c>
      <c r="B25" s="17">
        <f t="shared" si="15"/>
        <v>0</v>
      </c>
      <c r="C25" s="18">
        <f t="shared" si="16"/>
        <v>0</v>
      </c>
      <c r="D25" s="18">
        <f t="shared" si="17"/>
        <v>0</v>
      </c>
      <c r="E25" s="17">
        <f t="shared" si="18"/>
        <v>61</v>
      </c>
      <c r="F25" s="19">
        <f>ROUND((K25*1250+L25*1000)*0.45*0.5/10000,0)+6</f>
        <v>41</v>
      </c>
      <c r="G25" s="20">
        <v>20</v>
      </c>
      <c r="H25" s="20">
        <f t="shared" si="14"/>
        <v>61</v>
      </c>
      <c r="I25" s="20">
        <v>41</v>
      </c>
      <c r="J25" s="20">
        <v>20</v>
      </c>
      <c r="K25" s="30">
        <v>1237</v>
      </c>
      <c r="L25" s="30">
        <v>2</v>
      </c>
    </row>
    <row r="26" ht="16" customHeight="1" spans="1:12">
      <c r="A26" s="22" t="s">
        <v>29</v>
      </c>
      <c r="B26" s="17">
        <f t="shared" si="15"/>
        <v>7</v>
      </c>
      <c r="C26" s="18">
        <f t="shared" si="16"/>
        <v>7</v>
      </c>
      <c r="D26" s="18">
        <f t="shared" si="17"/>
        <v>0</v>
      </c>
      <c r="E26" s="17">
        <f t="shared" si="18"/>
        <v>83</v>
      </c>
      <c r="F26" s="19">
        <f t="shared" si="13"/>
        <v>58</v>
      </c>
      <c r="G26" s="20">
        <v>25</v>
      </c>
      <c r="H26" s="20">
        <f t="shared" si="14"/>
        <v>76</v>
      </c>
      <c r="I26" s="20">
        <v>51</v>
      </c>
      <c r="J26" s="20">
        <v>25</v>
      </c>
      <c r="K26" s="30">
        <v>1813</v>
      </c>
      <c r="L26" s="30">
        <v>317</v>
      </c>
    </row>
    <row r="27" ht="16" customHeight="1" spans="1:12">
      <c r="A27" s="22" t="s">
        <v>30</v>
      </c>
      <c r="B27" s="17">
        <f t="shared" si="15"/>
        <v>56</v>
      </c>
      <c r="C27" s="18">
        <f t="shared" si="16"/>
        <v>56</v>
      </c>
      <c r="D27" s="18">
        <f t="shared" si="17"/>
        <v>0</v>
      </c>
      <c r="E27" s="17">
        <f t="shared" si="18"/>
        <v>298</v>
      </c>
      <c r="F27" s="19">
        <f t="shared" si="13"/>
        <v>217</v>
      </c>
      <c r="G27" s="20">
        <v>81</v>
      </c>
      <c r="H27" s="20">
        <f t="shared" si="14"/>
        <v>242</v>
      </c>
      <c r="I27" s="20">
        <v>161</v>
      </c>
      <c r="J27" s="20">
        <v>81</v>
      </c>
      <c r="K27" s="30">
        <v>4755</v>
      </c>
      <c r="L27" s="30">
        <v>3717</v>
      </c>
    </row>
    <row r="28" ht="16" customHeight="1" spans="1:12">
      <c r="A28" s="22" t="s">
        <v>31</v>
      </c>
      <c r="B28" s="17">
        <f t="shared" si="15"/>
        <v>31</v>
      </c>
      <c r="C28" s="18">
        <f t="shared" si="16"/>
        <v>31</v>
      </c>
      <c r="D28" s="18">
        <f t="shared" si="17"/>
        <v>0</v>
      </c>
      <c r="E28" s="17">
        <f t="shared" si="18"/>
        <v>223</v>
      </c>
      <c r="F28" s="19">
        <f t="shared" si="13"/>
        <v>159</v>
      </c>
      <c r="G28" s="20">
        <v>64</v>
      </c>
      <c r="H28" s="20">
        <f t="shared" si="14"/>
        <v>192</v>
      </c>
      <c r="I28" s="20">
        <v>128</v>
      </c>
      <c r="J28" s="20">
        <v>64</v>
      </c>
      <c r="K28" s="30">
        <v>5644</v>
      </c>
      <c r="L28" s="30">
        <v>11</v>
      </c>
    </row>
    <row r="29" ht="16" customHeight="1" spans="1:12">
      <c r="A29" s="22" t="s">
        <v>32</v>
      </c>
      <c r="B29" s="17">
        <f t="shared" si="15"/>
        <v>32</v>
      </c>
      <c r="C29" s="18">
        <f t="shared" si="16"/>
        <v>32</v>
      </c>
      <c r="D29" s="18">
        <f t="shared" si="17"/>
        <v>0</v>
      </c>
      <c r="E29" s="17">
        <f t="shared" si="18"/>
        <v>236</v>
      </c>
      <c r="F29" s="19">
        <f t="shared" si="13"/>
        <v>168</v>
      </c>
      <c r="G29" s="20">
        <v>68</v>
      </c>
      <c r="H29" s="20">
        <f t="shared" si="14"/>
        <v>204</v>
      </c>
      <c r="I29" s="20">
        <v>136</v>
      </c>
      <c r="J29" s="20">
        <v>68</v>
      </c>
      <c r="K29" s="30">
        <v>4577</v>
      </c>
      <c r="L29" s="30">
        <v>1746</v>
      </c>
    </row>
    <row r="30" ht="16" customHeight="1" spans="1:12">
      <c r="A30" s="23" t="s">
        <v>33</v>
      </c>
      <c r="B30" s="24">
        <f t="shared" ref="B30:G30" si="19">SUM(B31:B32)</f>
        <v>1</v>
      </c>
      <c r="C30" s="24">
        <f t="shared" si="19"/>
        <v>1</v>
      </c>
      <c r="D30" s="24">
        <f t="shared" si="19"/>
        <v>0</v>
      </c>
      <c r="E30" s="24">
        <f t="shared" si="19"/>
        <v>32</v>
      </c>
      <c r="F30" s="25">
        <f t="shared" si="19"/>
        <v>22</v>
      </c>
      <c r="G30" s="24">
        <v>10</v>
      </c>
      <c r="H30" s="24">
        <f t="shared" ref="H30:L30" si="20">SUM(H31:H32)</f>
        <v>31</v>
      </c>
      <c r="I30" s="24">
        <v>21</v>
      </c>
      <c r="J30" s="24">
        <v>10</v>
      </c>
      <c r="K30" s="24">
        <f t="shared" si="20"/>
        <v>763</v>
      </c>
      <c r="L30" s="24">
        <f t="shared" si="20"/>
        <v>64</v>
      </c>
    </row>
    <row r="31" ht="16" customHeight="1" spans="1:12">
      <c r="A31" s="16" t="s">
        <v>34</v>
      </c>
      <c r="B31" s="17">
        <f t="shared" ref="B31:B36" si="21">C31+D31</f>
        <v>1</v>
      </c>
      <c r="C31" s="18">
        <f t="shared" ref="C31:C36" si="22">F31-I31</f>
        <v>1</v>
      </c>
      <c r="D31" s="18">
        <f t="shared" ref="D31:D36" si="23">G31-J31</f>
        <v>0</v>
      </c>
      <c r="E31" s="17">
        <f t="shared" ref="E31:E36" si="24">F31+G31</f>
        <v>25</v>
      </c>
      <c r="F31" s="19">
        <f t="shared" ref="F31:F36" si="25">ROUND((K31*1250+L31*1000)*0.45*0.5/10000,0)</f>
        <v>17</v>
      </c>
      <c r="G31" s="20">
        <v>8</v>
      </c>
      <c r="H31" s="20">
        <f t="shared" ref="H31:H36" si="26">SUM(I31:J31)</f>
        <v>24</v>
      </c>
      <c r="I31" s="20">
        <v>16</v>
      </c>
      <c r="J31" s="20">
        <v>8</v>
      </c>
      <c r="K31" s="30">
        <v>571</v>
      </c>
      <c r="L31" s="30">
        <v>64</v>
      </c>
    </row>
    <row r="32" ht="16" customHeight="1" spans="1:12">
      <c r="A32" s="16" t="s">
        <v>35</v>
      </c>
      <c r="B32" s="17">
        <f t="shared" si="21"/>
        <v>0</v>
      </c>
      <c r="C32" s="18">
        <f t="shared" si="22"/>
        <v>0</v>
      </c>
      <c r="D32" s="18">
        <f t="shared" si="23"/>
        <v>0</v>
      </c>
      <c r="E32" s="17">
        <f t="shared" si="24"/>
        <v>7</v>
      </c>
      <c r="F32" s="19">
        <f t="shared" si="25"/>
        <v>5</v>
      </c>
      <c r="G32" s="20">
        <v>2</v>
      </c>
      <c r="H32" s="20">
        <f t="shared" si="26"/>
        <v>7</v>
      </c>
      <c r="I32" s="20">
        <v>5</v>
      </c>
      <c r="J32" s="20">
        <v>2</v>
      </c>
      <c r="K32" s="30">
        <v>192</v>
      </c>
      <c r="L32" s="30">
        <v>0</v>
      </c>
    </row>
    <row r="33" ht="16" customHeight="1" spans="1:12">
      <c r="A33" s="22" t="s">
        <v>36</v>
      </c>
      <c r="B33" s="17">
        <f t="shared" si="21"/>
        <v>24</v>
      </c>
      <c r="C33" s="18">
        <f t="shared" si="22"/>
        <v>24</v>
      </c>
      <c r="D33" s="18">
        <f t="shared" si="23"/>
        <v>0</v>
      </c>
      <c r="E33" s="17">
        <f t="shared" si="24"/>
        <v>198</v>
      </c>
      <c r="F33" s="19">
        <f t="shared" si="25"/>
        <v>140</v>
      </c>
      <c r="G33" s="20">
        <v>58</v>
      </c>
      <c r="H33" s="20">
        <f t="shared" si="26"/>
        <v>174</v>
      </c>
      <c r="I33" s="20">
        <v>116</v>
      </c>
      <c r="J33" s="20">
        <v>58</v>
      </c>
      <c r="K33" s="30">
        <v>3870</v>
      </c>
      <c r="L33" s="30">
        <v>1394</v>
      </c>
    </row>
    <row r="34" ht="16" customHeight="1" spans="1:12">
      <c r="A34" s="22" t="s">
        <v>37</v>
      </c>
      <c r="B34" s="17">
        <f t="shared" si="21"/>
        <v>12</v>
      </c>
      <c r="C34" s="18">
        <f t="shared" si="22"/>
        <v>12</v>
      </c>
      <c r="D34" s="18">
        <f t="shared" si="23"/>
        <v>0</v>
      </c>
      <c r="E34" s="17">
        <f t="shared" si="24"/>
        <v>132</v>
      </c>
      <c r="F34" s="19">
        <f t="shared" si="25"/>
        <v>92</v>
      </c>
      <c r="G34" s="20">
        <v>40</v>
      </c>
      <c r="H34" s="20">
        <f t="shared" si="26"/>
        <v>120</v>
      </c>
      <c r="I34" s="20">
        <v>80</v>
      </c>
      <c r="J34" s="20">
        <v>40</v>
      </c>
      <c r="K34" s="30">
        <v>3119</v>
      </c>
      <c r="L34" s="30">
        <v>192</v>
      </c>
    </row>
    <row r="35" ht="16" customHeight="1" spans="1:12">
      <c r="A35" s="22" t="s">
        <v>38</v>
      </c>
      <c r="B35" s="17">
        <f t="shared" si="21"/>
        <v>106</v>
      </c>
      <c r="C35" s="18">
        <f t="shared" si="22"/>
        <v>106</v>
      </c>
      <c r="D35" s="18">
        <f t="shared" si="23"/>
        <v>0</v>
      </c>
      <c r="E35" s="17">
        <f t="shared" si="24"/>
        <v>646</v>
      </c>
      <c r="F35" s="19">
        <f>ROUND((K35*1250+L35*1000)*0.45*0.5/10000,0)-7</f>
        <v>466</v>
      </c>
      <c r="G35" s="20">
        <v>180</v>
      </c>
      <c r="H35" s="20">
        <f t="shared" si="26"/>
        <v>540</v>
      </c>
      <c r="I35" s="20">
        <v>360</v>
      </c>
      <c r="J35" s="20">
        <v>180</v>
      </c>
      <c r="K35" s="30">
        <v>9098</v>
      </c>
      <c r="L35" s="30">
        <v>9649</v>
      </c>
    </row>
    <row r="36" ht="16" customHeight="1" spans="1:12">
      <c r="A36" s="22" t="s">
        <v>39</v>
      </c>
      <c r="B36" s="17">
        <f t="shared" si="21"/>
        <v>27</v>
      </c>
      <c r="C36" s="18">
        <f t="shared" si="22"/>
        <v>27</v>
      </c>
      <c r="D36" s="18">
        <f t="shared" si="23"/>
        <v>0</v>
      </c>
      <c r="E36" s="17">
        <f t="shared" si="24"/>
        <v>96</v>
      </c>
      <c r="F36" s="19">
        <f t="shared" si="25"/>
        <v>73</v>
      </c>
      <c r="G36" s="20">
        <v>23</v>
      </c>
      <c r="H36" s="20">
        <f t="shared" si="26"/>
        <v>69</v>
      </c>
      <c r="I36" s="20">
        <v>46</v>
      </c>
      <c r="J36" s="20">
        <v>23</v>
      </c>
      <c r="K36" s="30">
        <v>2472</v>
      </c>
      <c r="L36" s="30">
        <v>167</v>
      </c>
    </row>
    <row r="37" ht="16" customHeight="1" spans="1:12">
      <c r="A37" s="23" t="s">
        <v>40</v>
      </c>
      <c r="B37" s="24">
        <f t="shared" ref="B37:G37" si="27">SUM(B38:B38)</f>
        <v>0</v>
      </c>
      <c r="C37" s="24">
        <f t="shared" si="27"/>
        <v>0</v>
      </c>
      <c r="D37" s="24">
        <f t="shared" si="27"/>
        <v>0</v>
      </c>
      <c r="E37" s="24">
        <f t="shared" si="27"/>
        <v>9</v>
      </c>
      <c r="F37" s="25">
        <f t="shared" si="27"/>
        <v>6</v>
      </c>
      <c r="G37" s="24">
        <v>3</v>
      </c>
      <c r="H37" s="24">
        <f t="shared" ref="H37:L37" si="28">SUM(H38:H38)</f>
        <v>9</v>
      </c>
      <c r="I37" s="24">
        <v>6</v>
      </c>
      <c r="J37" s="24">
        <v>3</v>
      </c>
      <c r="K37" s="24">
        <f t="shared" si="28"/>
        <v>102</v>
      </c>
      <c r="L37" s="24">
        <f t="shared" si="28"/>
        <v>0</v>
      </c>
    </row>
    <row r="38" ht="16" customHeight="1" spans="1:12">
      <c r="A38" s="16" t="s">
        <v>13</v>
      </c>
      <c r="B38" s="17">
        <f t="shared" ref="B38:B46" si="29">C38+D38</f>
        <v>0</v>
      </c>
      <c r="C38" s="18">
        <f t="shared" ref="C38:C46" si="30">F38-I38</f>
        <v>0</v>
      </c>
      <c r="D38" s="18">
        <f t="shared" ref="D38:D46" si="31">G38-J38</f>
        <v>0</v>
      </c>
      <c r="E38" s="17">
        <f t="shared" ref="E38:E46" si="32">F38+G38</f>
        <v>9</v>
      </c>
      <c r="F38" s="19">
        <f>ROUND((K38*1250+L38*1000)*0.45*0.5/10000,0)+3</f>
        <v>6</v>
      </c>
      <c r="G38" s="20">
        <v>3</v>
      </c>
      <c r="H38" s="20">
        <f t="shared" ref="H38:H46" si="33">SUM(I38:J38)</f>
        <v>9</v>
      </c>
      <c r="I38" s="20">
        <v>6</v>
      </c>
      <c r="J38" s="20">
        <v>3</v>
      </c>
      <c r="K38" s="30">
        <v>102</v>
      </c>
      <c r="L38" s="30">
        <v>0</v>
      </c>
    </row>
    <row r="39" ht="16" customHeight="1" spans="1:12">
      <c r="A39" s="22" t="s">
        <v>41</v>
      </c>
      <c r="B39" s="17">
        <f t="shared" si="29"/>
        <v>16</v>
      </c>
      <c r="C39" s="18">
        <f t="shared" si="30"/>
        <v>16</v>
      </c>
      <c r="D39" s="18">
        <f t="shared" si="31"/>
        <v>0</v>
      </c>
      <c r="E39" s="17">
        <f t="shared" si="32"/>
        <v>82</v>
      </c>
      <c r="F39" s="19">
        <f t="shared" ref="F38:F46" si="34">ROUND((K39*1250+L39*1000)*0.45*0.5/10000,0)</f>
        <v>60</v>
      </c>
      <c r="G39" s="20">
        <v>22</v>
      </c>
      <c r="H39" s="20">
        <f t="shared" si="33"/>
        <v>66</v>
      </c>
      <c r="I39" s="20">
        <v>44</v>
      </c>
      <c r="J39" s="20">
        <v>22</v>
      </c>
      <c r="K39" s="30">
        <v>2133</v>
      </c>
      <c r="L39" s="30">
        <v>0</v>
      </c>
    </row>
    <row r="40" ht="16" customHeight="1" spans="1:12">
      <c r="A40" s="23" t="s">
        <v>42</v>
      </c>
      <c r="B40" s="24">
        <f t="shared" ref="B40:H40" si="35">SUM(B41:B41)</f>
        <v>0</v>
      </c>
      <c r="C40" s="24">
        <f t="shared" si="35"/>
        <v>0</v>
      </c>
      <c r="D40" s="24">
        <f t="shared" si="35"/>
        <v>0</v>
      </c>
      <c r="E40" s="24">
        <f t="shared" si="35"/>
        <v>0</v>
      </c>
      <c r="F40" s="24">
        <f t="shared" si="35"/>
        <v>0</v>
      </c>
      <c r="G40" s="24">
        <f t="shared" si="35"/>
        <v>0</v>
      </c>
      <c r="H40" s="24">
        <f t="shared" si="35"/>
        <v>0</v>
      </c>
      <c r="I40" s="24"/>
      <c r="J40" s="24"/>
      <c r="K40" s="24">
        <f>SUM(K41:K41)</f>
        <v>4</v>
      </c>
      <c r="L40" s="24">
        <f>SUM(L41:L41)</f>
        <v>0</v>
      </c>
    </row>
    <row r="41" ht="16" customHeight="1" spans="1:12">
      <c r="A41" s="16" t="s">
        <v>13</v>
      </c>
      <c r="B41" s="17">
        <f t="shared" si="29"/>
        <v>0</v>
      </c>
      <c r="C41" s="18">
        <f t="shared" si="30"/>
        <v>0</v>
      </c>
      <c r="D41" s="18">
        <f t="shared" si="31"/>
        <v>0</v>
      </c>
      <c r="E41" s="17">
        <f t="shared" si="32"/>
        <v>0</v>
      </c>
      <c r="F41" s="19">
        <f t="shared" si="34"/>
        <v>0</v>
      </c>
      <c r="G41" s="20"/>
      <c r="H41" s="20">
        <f t="shared" si="33"/>
        <v>0</v>
      </c>
      <c r="I41" s="20"/>
      <c r="J41" s="20"/>
      <c r="K41" s="30">
        <v>4</v>
      </c>
      <c r="L41" s="30">
        <v>0</v>
      </c>
    </row>
    <row r="42" ht="16" customHeight="1" spans="1:12">
      <c r="A42" s="22" t="s">
        <v>43</v>
      </c>
      <c r="B42" s="17">
        <f t="shared" si="29"/>
        <v>11</v>
      </c>
      <c r="C42" s="18">
        <f t="shared" si="30"/>
        <v>11</v>
      </c>
      <c r="D42" s="18">
        <f t="shared" si="31"/>
        <v>0</v>
      </c>
      <c r="E42" s="17">
        <f t="shared" si="32"/>
        <v>99</v>
      </c>
      <c r="F42" s="19">
        <f t="shared" si="34"/>
        <v>70</v>
      </c>
      <c r="G42" s="20">
        <v>29</v>
      </c>
      <c r="H42" s="20">
        <f t="shared" si="33"/>
        <v>88</v>
      </c>
      <c r="I42" s="20">
        <v>59</v>
      </c>
      <c r="J42" s="20">
        <v>29</v>
      </c>
      <c r="K42" s="30">
        <v>2221</v>
      </c>
      <c r="L42" s="30">
        <v>347</v>
      </c>
    </row>
    <row r="43" ht="16" customHeight="1" spans="1:12">
      <c r="A43" s="22" t="s">
        <v>44</v>
      </c>
      <c r="B43" s="17">
        <f t="shared" si="29"/>
        <v>35</v>
      </c>
      <c r="C43" s="18">
        <f t="shared" si="30"/>
        <v>35</v>
      </c>
      <c r="D43" s="18">
        <f t="shared" si="31"/>
        <v>0</v>
      </c>
      <c r="E43" s="17">
        <f t="shared" si="32"/>
        <v>176</v>
      </c>
      <c r="F43" s="19">
        <f t="shared" si="34"/>
        <v>129</v>
      </c>
      <c r="G43" s="20">
        <v>47</v>
      </c>
      <c r="H43" s="20">
        <f t="shared" si="33"/>
        <v>141</v>
      </c>
      <c r="I43" s="20">
        <v>94</v>
      </c>
      <c r="J43" s="20">
        <v>47</v>
      </c>
      <c r="K43" s="30">
        <v>3607</v>
      </c>
      <c r="L43" s="30">
        <v>1218</v>
      </c>
    </row>
    <row r="44" ht="16" customHeight="1" spans="1:12">
      <c r="A44" s="22" t="s">
        <v>45</v>
      </c>
      <c r="B44" s="17">
        <f t="shared" si="29"/>
        <v>34</v>
      </c>
      <c r="C44" s="18">
        <f t="shared" si="30"/>
        <v>34</v>
      </c>
      <c r="D44" s="18">
        <f t="shared" si="31"/>
        <v>0</v>
      </c>
      <c r="E44" s="17">
        <f t="shared" si="32"/>
        <v>229</v>
      </c>
      <c r="F44" s="19">
        <f t="shared" si="34"/>
        <v>164</v>
      </c>
      <c r="G44" s="20">
        <v>65</v>
      </c>
      <c r="H44" s="20">
        <f t="shared" si="33"/>
        <v>195</v>
      </c>
      <c r="I44" s="20">
        <v>130</v>
      </c>
      <c r="J44" s="20">
        <v>65</v>
      </c>
      <c r="K44" s="30">
        <v>3257</v>
      </c>
      <c r="L44" s="30">
        <v>3214</v>
      </c>
    </row>
    <row r="45" ht="16" customHeight="1" spans="1:12">
      <c r="A45" s="22" t="s">
        <v>46</v>
      </c>
      <c r="B45" s="17">
        <f t="shared" si="29"/>
        <v>1</v>
      </c>
      <c r="C45" s="18">
        <f t="shared" si="30"/>
        <v>1</v>
      </c>
      <c r="D45" s="18">
        <f t="shared" si="31"/>
        <v>0</v>
      </c>
      <c r="E45" s="17">
        <f t="shared" si="32"/>
        <v>61</v>
      </c>
      <c r="F45" s="19">
        <f t="shared" si="34"/>
        <v>41</v>
      </c>
      <c r="G45" s="20">
        <v>20</v>
      </c>
      <c r="H45" s="20">
        <f t="shared" si="33"/>
        <v>60</v>
      </c>
      <c r="I45" s="20">
        <v>40</v>
      </c>
      <c r="J45" s="20">
        <v>20</v>
      </c>
      <c r="K45" s="30">
        <v>1438</v>
      </c>
      <c r="L45" s="30">
        <v>39</v>
      </c>
    </row>
    <row r="46" ht="16" customHeight="1" spans="1:12">
      <c r="A46" s="22" t="s">
        <v>47</v>
      </c>
      <c r="B46" s="17">
        <f t="shared" si="29"/>
        <v>17</v>
      </c>
      <c r="C46" s="18">
        <f t="shared" si="30"/>
        <v>17</v>
      </c>
      <c r="D46" s="18">
        <f t="shared" si="31"/>
        <v>0</v>
      </c>
      <c r="E46" s="17">
        <f t="shared" si="32"/>
        <v>79</v>
      </c>
      <c r="F46" s="19">
        <f t="shared" si="34"/>
        <v>58</v>
      </c>
      <c r="G46" s="20">
        <v>21</v>
      </c>
      <c r="H46" s="20">
        <f t="shared" si="33"/>
        <v>62</v>
      </c>
      <c r="I46" s="20">
        <v>41</v>
      </c>
      <c r="J46" s="20">
        <v>21</v>
      </c>
      <c r="K46" s="30">
        <v>1870</v>
      </c>
      <c r="L46" s="30">
        <v>262</v>
      </c>
    </row>
    <row r="47" ht="16" customHeight="1" spans="1:12">
      <c r="A47" s="23" t="s">
        <v>48</v>
      </c>
      <c r="B47" s="24">
        <f t="shared" ref="B47:G47" si="36">SUM(B48:B49)</f>
        <v>0</v>
      </c>
      <c r="C47" s="24">
        <f t="shared" si="36"/>
        <v>0</v>
      </c>
      <c r="D47" s="24">
        <f t="shared" si="36"/>
        <v>0</v>
      </c>
      <c r="E47" s="24">
        <f t="shared" si="36"/>
        <v>10</v>
      </c>
      <c r="F47" s="25">
        <f t="shared" si="36"/>
        <v>6</v>
      </c>
      <c r="G47" s="24">
        <v>4</v>
      </c>
      <c r="H47" s="24">
        <f t="shared" ref="H47:L47" si="37">SUM(H48:H49)</f>
        <v>10</v>
      </c>
      <c r="I47" s="24">
        <v>6</v>
      </c>
      <c r="J47" s="24">
        <v>4</v>
      </c>
      <c r="K47" s="24">
        <f t="shared" si="37"/>
        <v>137</v>
      </c>
      <c r="L47" s="24">
        <f t="shared" si="37"/>
        <v>39</v>
      </c>
    </row>
    <row r="48" ht="16" customHeight="1" spans="1:12">
      <c r="A48" s="16" t="s">
        <v>49</v>
      </c>
      <c r="B48" s="17">
        <f t="shared" ref="B48:B53" si="38">C48+D48</f>
        <v>0</v>
      </c>
      <c r="C48" s="18">
        <f t="shared" ref="C48:C53" si="39">F48-I48</f>
        <v>0</v>
      </c>
      <c r="D48" s="18">
        <f t="shared" ref="D48:D53" si="40">G48-J48</f>
        <v>0</v>
      </c>
      <c r="E48" s="17">
        <f t="shared" ref="E48:E53" si="41">F48+G48</f>
        <v>5</v>
      </c>
      <c r="F48" s="19">
        <f t="shared" ref="F48:F53" si="42">ROUND((K48*1250+L48*1000)*0.45*0.5/10000,0)</f>
        <v>3</v>
      </c>
      <c r="G48" s="20">
        <v>2</v>
      </c>
      <c r="H48" s="20">
        <f t="shared" ref="H48:H53" si="43">SUM(I48:J48)</f>
        <v>5</v>
      </c>
      <c r="I48" s="20">
        <v>3</v>
      </c>
      <c r="J48" s="20">
        <v>2</v>
      </c>
      <c r="K48" s="30">
        <v>103</v>
      </c>
      <c r="L48" s="30">
        <v>21</v>
      </c>
    </row>
    <row r="49" ht="16" customHeight="1" spans="1:12">
      <c r="A49" s="21" t="s">
        <v>50</v>
      </c>
      <c r="B49" s="17">
        <f t="shared" si="38"/>
        <v>0</v>
      </c>
      <c r="C49" s="18">
        <f t="shared" si="39"/>
        <v>0</v>
      </c>
      <c r="D49" s="18">
        <f t="shared" si="40"/>
        <v>0</v>
      </c>
      <c r="E49" s="17">
        <f t="shared" si="41"/>
        <v>5</v>
      </c>
      <c r="F49" s="19">
        <f>ROUND((K49*1250+L49*1000)*0.45*0.5/10000,0)+2</f>
        <v>3</v>
      </c>
      <c r="G49" s="20">
        <v>2</v>
      </c>
      <c r="H49" s="20">
        <f t="shared" si="43"/>
        <v>5</v>
      </c>
      <c r="I49" s="20">
        <v>3</v>
      </c>
      <c r="J49" s="20">
        <v>2</v>
      </c>
      <c r="K49" s="30">
        <v>34</v>
      </c>
      <c r="L49" s="30">
        <v>18</v>
      </c>
    </row>
    <row r="50" ht="16" customHeight="1" spans="1:12">
      <c r="A50" s="22" t="s">
        <v>51</v>
      </c>
      <c r="B50" s="17">
        <f t="shared" si="38"/>
        <v>3</v>
      </c>
      <c r="C50" s="18">
        <f t="shared" si="39"/>
        <v>3</v>
      </c>
      <c r="D50" s="18">
        <f t="shared" si="40"/>
        <v>0</v>
      </c>
      <c r="E50" s="17">
        <f t="shared" si="41"/>
        <v>20</v>
      </c>
      <c r="F50" s="19">
        <f t="shared" si="42"/>
        <v>14</v>
      </c>
      <c r="G50" s="20">
        <v>6</v>
      </c>
      <c r="H50" s="20">
        <f t="shared" si="43"/>
        <v>17</v>
      </c>
      <c r="I50" s="20">
        <v>11</v>
      </c>
      <c r="J50" s="20">
        <v>6</v>
      </c>
      <c r="K50" s="30">
        <v>312</v>
      </c>
      <c r="L50" s="30">
        <v>234</v>
      </c>
    </row>
    <row r="51" ht="16" customHeight="1" spans="1:12">
      <c r="A51" s="22" t="s">
        <v>52</v>
      </c>
      <c r="B51" s="17">
        <f t="shared" si="38"/>
        <v>1</v>
      </c>
      <c r="C51" s="18">
        <f t="shared" si="39"/>
        <v>1</v>
      </c>
      <c r="D51" s="18">
        <f t="shared" si="40"/>
        <v>0</v>
      </c>
      <c r="E51" s="17">
        <f t="shared" si="41"/>
        <v>13</v>
      </c>
      <c r="F51" s="19">
        <f t="shared" si="42"/>
        <v>9</v>
      </c>
      <c r="G51" s="20">
        <v>4</v>
      </c>
      <c r="H51" s="20">
        <f t="shared" si="43"/>
        <v>12</v>
      </c>
      <c r="I51" s="20">
        <v>8</v>
      </c>
      <c r="J51" s="20">
        <v>4</v>
      </c>
      <c r="K51" s="30">
        <v>243</v>
      </c>
      <c r="L51" s="30">
        <v>108</v>
      </c>
    </row>
    <row r="52" ht="16" customHeight="1" spans="1:12">
      <c r="A52" s="22" t="s">
        <v>53</v>
      </c>
      <c r="B52" s="17">
        <f t="shared" si="38"/>
        <v>4</v>
      </c>
      <c r="C52" s="18">
        <f t="shared" si="39"/>
        <v>4</v>
      </c>
      <c r="D52" s="18">
        <f t="shared" si="40"/>
        <v>0</v>
      </c>
      <c r="E52" s="17">
        <f t="shared" si="41"/>
        <v>23</v>
      </c>
      <c r="F52" s="19">
        <f t="shared" si="42"/>
        <v>17</v>
      </c>
      <c r="G52" s="20">
        <v>6</v>
      </c>
      <c r="H52" s="20">
        <f t="shared" si="43"/>
        <v>19</v>
      </c>
      <c r="I52" s="20">
        <v>13</v>
      </c>
      <c r="J52" s="20">
        <v>6</v>
      </c>
      <c r="K52" s="30">
        <v>401</v>
      </c>
      <c r="L52" s="30">
        <v>237</v>
      </c>
    </row>
    <row r="53" ht="16" customHeight="1" spans="1:12">
      <c r="A53" s="22" t="s">
        <v>54</v>
      </c>
      <c r="B53" s="17">
        <f t="shared" si="38"/>
        <v>2</v>
      </c>
      <c r="C53" s="18">
        <f t="shared" si="39"/>
        <v>2</v>
      </c>
      <c r="D53" s="18">
        <f t="shared" si="40"/>
        <v>0</v>
      </c>
      <c r="E53" s="17">
        <f t="shared" si="41"/>
        <v>20</v>
      </c>
      <c r="F53" s="19">
        <f t="shared" si="42"/>
        <v>14</v>
      </c>
      <c r="G53" s="20">
        <v>6</v>
      </c>
      <c r="H53" s="20">
        <f t="shared" si="43"/>
        <v>18</v>
      </c>
      <c r="I53" s="20">
        <v>12</v>
      </c>
      <c r="J53" s="20">
        <v>6</v>
      </c>
      <c r="K53" s="30">
        <v>365</v>
      </c>
      <c r="L53" s="30">
        <v>159</v>
      </c>
    </row>
    <row r="54" ht="16" customHeight="1" spans="1:12">
      <c r="A54" s="23" t="s">
        <v>55</v>
      </c>
      <c r="B54" s="24">
        <f t="shared" ref="B54:G54" si="44">SUM(B55:B55)</f>
        <v>0</v>
      </c>
      <c r="C54" s="24">
        <f t="shared" si="44"/>
        <v>0</v>
      </c>
      <c r="D54" s="24">
        <f t="shared" si="44"/>
        <v>0</v>
      </c>
      <c r="E54" s="24">
        <f t="shared" si="44"/>
        <v>4</v>
      </c>
      <c r="F54" s="25">
        <f t="shared" si="44"/>
        <v>3</v>
      </c>
      <c r="G54" s="24">
        <v>1</v>
      </c>
      <c r="H54" s="24">
        <f t="shared" ref="H54:L54" si="45">SUM(H55:H55)</f>
        <v>4</v>
      </c>
      <c r="I54" s="24">
        <v>3</v>
      </c>
      <c r="J54" s="24">
        <v>1</v>
      </c>
      <c r="K54" s="24">
        <f t="shared" si="45"/>
        <v>94</v>
      </c>
      <c r="L54" s="24">
        <f t="shared" si="45"/>
        <v>0</v>
      </c>
    </row>
    <row r="55" ht="16" customHeight="1" spans="1:12">
      <c r="A55" s="16" t="s">
        <v>13</v>
      </c>
      <c r="B55" s="17">
        <f t="shared" ref="B55:B58" si="46">C55+D55</f>
        <v>0</v>
      </c>
      <c r="C55" s="18">
        <f t="shared" ref="C55:C58" si="47">F55-I55</f>
        <v>0</v>
      </c>
      <c r="D55" s="18">
        <f t="shared" ref="D55:D58" si="48">G55-J55</f>
        <v>0</v>
      </c>
      <c r="E55" s="17">
        <f t="shared" ref="E55:E58" si="49">F55+G55</f>
        <v>4</v>
      </c>
      <c r="F55" s="19">
        <f t="shared" ref="F55:F58" si="50">ROUND((K55*1250+L55*1000)*0.45*0.5/10000,0)</f>
        <v>3</v>
      </c>
      <c r="G55" s="20">
        <v>1</v>
      </c>
      <c r="H55" s="20">
        <f t="shared" ref="H55:H58" si="51">SUM(I55:J55)</f>
        <v>4</v>
      </c>
      <c r="I55" s="20">
        <v>3</v>
      </c>
      <c r="J55" s="20">
        <v>1</v>
      </c>
      <c r="K55" s="30">
        <v>94</v>
      </c>
      <c r="L55" s="30">
        <v>0</v>
      </c>
    </row>
    <row r="56" ht="16" customHeight="1" spans="1:12">
      <c r="A56" s="22" t="s">
        <v>56</v>
      </c>
      <c r="B56" s="17">
        <f t="shared" si="46"/>
        <v>30</v>
      </c>
      <c r="C56" s="18">
        <f t="shared" si="47"/>
        <v>30</v>
      </c>
      <c r="D56" s="18">
        <f t="shared" si="48"/>
        <v>0</v>
      </c>
      <c r="E56" s="17">
        <f t="shared" si="49"/>
        <v>118</v>
      </c>
      <c r="F56" s="19">
        <f t="shared" si="50"/>
        <v>89</v>
      </c>
      <c r="G56" s="20">
        <v>29</v>
      </c>
      <c r="H56" s="20">
        <f t="shared" si="51"/>
        <v>88</v>
      </c>
      <c r="I56" s="20">
        <v>59</v>
      </c>
      <c r="J56" s="20">
        <v>29</v>
      </c>
      <c r="K56" s="30">
        <v>3161</v>
      </c>
      <c r="L56" s="30">
        <v>0</v>
      </c>
    </row>
    <row r="57" ht="16" customHeight="1" spans="1:12">
      <c r="A57" s="22" t="s">
        <v>57</v>
      </c>
      <c r="B57" s="17">
        <f t="shared" si="46"/>
        <v>74</v>
      </c>
      <c r="C57" s="18">
        <f t="shared" si="47"/>
        <v>74</v>
      </c>
      <c r="D57" s="18">
        <f t="shared" si="48"/>
        <v>0</v>
      </c>
      <c r="E57" s="17">
        <f t="shared" si="49"/>
        <v>323</v>
      </c>
      <c r="F57" s="19">
        <f t="shared" si="50"/>
        <v>240</v>
      </c>
      <c r="G57" s="20">
        <v>83</v>
      </c>
      <c r="H57" s="20">
        <f t="shared" si="51"/>
        <v>249</v>
      </c>
      <c r="I57" s="20">
        <v>166</v>
      </c>
      <c r="J57" s="20">
        <v>83</v>
      </c>
      <c r="K57" s="30">
        <v>8491</v>
      </c>
      <c r="L57" s="30">
        <v>63</v>
      </c>
    </row>
    <row r="58" ht="16" customHeight="1" spans="1:12">
      <c r="A58" s="22" t="s">
        <v>58</v>
      </c>
      <c r="B58" s="17">
        <f t="shared" si="46"/>
        <v>42</v>
      </c>
      <c r="C58" s="18">
        <f t="shared" si="47"/>
        <v>42</v>
      </c>
      <c r="D58" s="18">
        <f t="shared" si="48"/>
        <v>0</v>
      </c>
      <c r="E58" s="17">
        <f t="shared" si="49"/>
        <v>104</v>
      </c>
      <c r="F58" s="19">
        <f t="shared" si="50"/>
        <v>83</v>
      </c>
      <c r="G58" s="20">
        <v>21</v>
      </c>
      <c r="H58" s="20">
        <f t="shared" si="51"/>
        <v>62</v>
      </c>
      <c r="I58" s="20">
        <v>41</v>
      </c>
      <c r="J58" s="20">
        <v>21</v>
      </c>
      <c r="K58" s="30">
        <v>2829</v>
      </c>
      <c r="L58" s="30">
        <v>166</v>
      </c>
    </row>
    <row r="59" ht="16" customHeight="1" spans="1:12">
      <c r="A59" s="23" t="s">
        <v>59</v>
      </c>
      <c r="B59" s="24">
        <f t="shared" ref="B59:G59" si="52">SUM(B60:B61)</f>
        <v>6</v>
      </c>
      <c r="C59" s="24">
        <f t="shared" si="52"/>
        <v>6</v>
      </c>
      <c r="D59" s="24">
        <f t="shared" si="52"/>
        <v>0</v>
      </c>
      <c r="E59" s="24">
        <f t="shared" si="52"/>
        <v>128</v>
      </c>
      <c r="F59" s="25">
        <f t="shared" si="52"/>
        <v>87</v>
      </c>
      <c r="G59" s="24">
        <v>41</v>
      </c>
      <c r="H59" s="24">
        <f t="shared" ref="H59:L59" si="53">SUM(H60:H61)</f>
        <v>122</v>
      </c>
      <c r="I59" s="24">
        <v>81</v>
      </c>
      <c r="J59" s="24">
        <v>41</v>
      </c>
      <c r="K59" s="24">
        <f t="shared" si="53"/>
        <v>2115</v>
      </c>
      <c r="L59" s="24">
        <f t="shared" si="53"/>
        <v>1220</v>
      </c>
    </row>
    <row r="60" ht="16" customHeight="1" spans="1:12">
      <c r="A60" s="16" t="s">
        <v>13</v>
      </c>
      <c r="B60" s="17">
        <f t="shared" ref="B60:B65" si="54">C60+D60</f>
        <v>1</v>
      </c>
      <c r="C60" s="18">
        <f t="shared" ref="C60:C65" si="55">F60-I60</f>
        <v>1</v>
      </c>
      <c r="D60" s="18">
        <f t="shared" ref="D60:D65" si="56">G60-J60</f>
        <v>0</v>
      </c>
      <c r="E60" s="17">
        <f t="shared" ref="E60:E65" si="57">F60+G60</f>
        <v>10</v>
      </c>
      <c r="F60" s="19">
        <f t="shared" ref="F60:F65" si="58">ROUND((K60*1250+L60*1000)*0.45*0.5/10000,0)</f>
        <v>7</v>
      </c>
      <c r="G60" s="20">
        <v>3</v>
      </c>
      <c r="H60" s="20">
        <f t="shared" ref="H60:H65" si="59">SUM(I60:J60)</f>
        <v>9</v>
      </c>
      <c r="I60" s="20">
        <v>6</v>
      </c>
      <c r="J60" s="20">
        <v>3</v>
      </c>
      <c r="K60" s="30">
        <v>152</v>
      </c>
      <c r="L60" s="30">
        <v>120</v>
      </c>
    </row>
    <row r="61" ht="16" customHeight="1" spans="1:12">
      <c r="A61" s="16" t="s">
        <v>60</v>
      </c>
      <c r="B61" s="17">
        <f t="shared" si="54"/>
        <v>5</v>
      </c>
      <c r="C61" s="18">
        <f t="shared" si="55"/>
        <v>5</v>
      </c>
      <c r="D61" s="18">
        <f t="shared" si="56"/>
        <v>0</v>
      </c>
      <c r="E61" s="17">
        <f t="shared" si="57"/>
        <v>118</v>
      </c>
      <c r="F61" s="19">
        <f t="shared" si="58"/>
        <v>80</v>
      </c>
      <c r="G61" s="20">
        <v>38</v>
      </c>
      <c r="H61" s="20">
        <f t="shared" si="59"/>
        <v>113</v>
      </c>
      <c r="I61" s="20">
        <v>75</v>
      </c>
      <c r="J61" s="20">
        <v>38</v>
      </c>
      <c r="K61" s="30">
        <v>1963</v>
      </c>
      <c r="L61" s="30">
        <v>1100</v>
      </c>
    </row>
    <row r="62" ht="16" customHeight="1" spans="1:12">
      <c r="A62" s="22" t="s">
        <v>61</v>
      </c>
      <c r="B62" s="17">
        <f t="shared" si="54"/>
        <v>0</v>
      </c>
      <c r="C62" s="18">
        <f t="shared" si="55"/>
        <v>0</v>
      </c>
      <c r="D62" s="18">
        <f t="shared" si="56"/>
        <v>0</v>
      </c>
      <c r="E62" s="17">
        <f t="shared" si="57"/>
        <v>120</v>
      </c>
      <c r="F62" s="19">
        <f>ROUND((K62*1250+L62*1000)*0.45*0.5/10000,0)+30</f>
        <v>80</v>
      </c>
      <c r="G62" s="20">
        <v>40</v>
      </c>
      <c r="H62" s="20">
        <f t="shared" si="59"/>
        <v>120</v>
      </c>
      <c r="I62" s="20">
        <v>80</v>
      </c>
      <c r="J62" s="20">
        <v>40</v>
      </c>
      <c r="K62" s="30">
        <v>1727</v>
      </c>
      <c r="L62" s="30">
        <v>78</v>
      </c>
    </row>
    <row r="63" ht="16" customHeight="1" spans="1:12">
      <c r="A63" s="22" t="s">
        <v>62</v>
      </c>
      <c r="B63" s="17">
        <f t="shared" si="54"/>
        <v>0</v>
      </c>
      <c r="C63" s="18">
        <f t="shared" si="55"/>
        <v>0</v>
      </c>
      <c r="D63" s="18">
        <f t="shared" si="56"/>
        <v>0</v>
      </c>
      <c r="E63" s="17">
        <f t="shared" si="57"/>
        <v>301</v>
      </c>
      <c r="F63" s="19">
        <f>ROUND((K63*1250+L63*1000)*0.45*0.5/10000,0)+6</f>
        <v>201</v>
      </c>
      <c r="G63" s="20">
        <v>100</v>
      </c>
      <c r="H63" s="20">
        <f t="shared" si="59"/>
        <v>301</v>
      </c>
      <c r="I63" s="20">
        <v>201</v>
      </c>
      <c r="J63" s="20">
        <v>100</v>
      </c>
      <c r="K63" s="30">
        <v>2903</v>
      </c>
      <c r="L63" s="30">
        <v>5060</v>
      </c>
    </row>
    <row r="64" ht="16" customHeight="1" spans="1:12">
      <c r="A64" s="22" t="s">
        <v>63</v>
      </c>
      <c r="B64" s="17">
        <f t="shared" si="54"/>
        <v>29</v>
      </c>
      <c r="C64" s="18">
        <f t="shared" si="55"/>
        <v>29</v>
      </c>
      <c r="D64" s="18">
        <f t="shared" si="56"/>
        <v>0</v>
      </c>
      <c r="E64" s="17">
        <f t="shared" si="57"/>
        <v>208</v>
      </c>
      <c r="F64" s="19">
        <f t="shared" si="58"/>
        <v>148</v>
      </c>
      <c r="G64" s="20">
        <v>60</v>
      </c>
      <c r="H64" s="20">
        <f t="shared" si="59"/>
        <v>179</v>
      </c>
      <c r="I64" s="20">
        <v>119</v>
      </c>
      <c r="J64" s="20">
        <v>60</v>
      </c>
      <c r="K64" s="30">
        <v>3940</v>
      </c>
      <c r="L64" s="30">
        <v>1631</v>
      </c>
    </row>
    <row r="65" ht="16" customHeight="1" spans="1:12">
      <c r="A65" s="22" t="s">
        <v>64</v>
      </c>
      <c r="B65" s="17">
        <f t="shared" si="54"/>
        <v>9</v>
      </c>
      <c r="C65" s="18">
        <f t="shared" si="55"/>
        <v>9</v>
      </c>
      <c r="D65" s="18">
        <f t="shared" si="56"/>
        <v>0</v>
      </c>
      <c r="E65" s="17">
        <f t="shared" si="57"/>
        <v>69</v>
      </c>
      <c r="F65" s="19">
        <f t="shared" si="58"/>
        <v>49</v>
      </c>
      <c r="G65" s="20">
        <v>20</v>
      </c>
      <c r="H65" s="20">
        <f t="shared" si="59"/>
        <v>60</v>
      </c>
      <c r="I65" s="20">
        <v>40</v>
      </c>
      <c r="J65" s="20">
        <v>20</v>
      </c>
      <c r="K65" s="30">
        <v>1689</v>
      </c>
      <c r="L65" s="30">
        <v>60</v>
      </c>
    </row>
    <row r="66" ht="16" customHeight="1" spans="1:12">
      <c r="A66" s="23" t="s">
        <v>65</v>
      </c>
      <c r="B66" s="24">
        <f t="shared" ref="B66:G66" si="60">SUM(B67:B75)</f>
        <v>10</v>
      </c>
      <c r="C66" s="24">
        <f t="shared" si="60"/>
        <v>10</v>
      </c>
      <c r="D66" s="24">
        <f t="shared" si="60"/>
        <v>0</v>
      </c>
      <c r="E66" s="24">
        <f t="shared" si="60"/>
        <v>102</v>
      </c>
      <c r="F66" s="25">
        <f t="shared" si="60"/>
        <v>71</v>
      </c>
      <c r="G66" s="24">
        <v>31</v>
      </c>
      <c r="H66" s="24">
        <f t="shared" ref="H66:L66" si="61">SUM(H67:H75)</f>
        <v>92</v>
      </c>
      <c r="I66" s="24">
        <v>61</v>
      </c>
      <c r="J66" s="24">
        <v>31</v>
      </c>
      <c r="K66" s="24">
        <f t="shared" si="61"/>
        <v>1940</v>
      </c>
      <c r="L66" s="24">
        <f t="shared" si="61"/>
        <v>566</v>
      </c>
    </row>
    <row r="67" ht="16" customHeight="1" spans="1:12">
      <c r="A67" s="16" t="s">
        <v>13</v>
      </c>
      <c r="B67" s="17">
        <f t="shared" ref="B67:B75" si="62">C67+D67</f>
        <v>0</v>
      </c>
      <c r="C67" s="18">
        <f t="shared" ref="C67:C75" si="63">F67-I67</f>
        <v>0</v>
      </c>
      <c r="D67" s="18">
        <f t="shared" ref="D67:D75" si="64">G67-J67</f>
        <v>0</v>
      </c>
      <c r="E67" s="17">
        <f t="shared" ref="E67:E75" si="65">F67+G67</f>
        <v>6</v>
      </c>
      <c r="F67" s="19">
        <f>ROUND((K67*1250+L67*1000)*0.45*0.5/10000,0)+2</f>
        <v>4</v>
      </c>
      <c r="G67" s="20">
        <v>2</v>
      </c>
      <c r="H67" s="20">
        <f t="shared" ref="H67:H75" si="66">SUM(I67:J67)</f>
        <v>6</v>
      </c>
      <c r="I67" s="20">
        <v>4</v>
      </c>
      <c r="J67" s="20">
        <v>2</v>
      </c>
      <c r="K67" s="30">
        <v>73</v>
      </c>
      <c r="L67" s="30">
        <v>0</v>
      </c>
    </row>
    <row r="68" ht="16" customHeight="1" spans="1:12">
      <c r="A68" s="21" t="s">
        <v>66</v>
      </c>
      <c r="B68" s="17">
        <f t="shared" si="62"/>
        <v>0</v>
      </c>
      <c r="C68" s="18">
        <f t="shared" si="63"/>
        <v>0</v>
      </c>
      <c r="D68" s="18">
        <f t="shared" si="64"/>
        <v>0</v>
      </c>
      <c r="E68" s="17">
        <f t="shared" si="65"/>
        <v>3</v>
      </c>
      <c r="F68" s="19">
        <f>ROUND((K68*1250+L68*1000)*0.45*0.5/10000,0)+1</f>
        <v>2</v>
      </c>
      <c r="G68" s="20">
        <v>1</v>
      </c>
      <c r="H68" s="20">
        <f t="shared" si="66"/>
        <v>3</v>
      </c>
      <c r="I68" s="20">
        <v>2</v>
      </c>
      <c r="J68" s="20">
        <v>1</v>
      </c>
      <c r="K68" s="30">
        <v>42</v>
      </c>
      <c r="L68" s="30">
        <v>0</v>
      </c>
    </row>
    <row r="69" ht="16" customHeight="1" spans="1:12">
      <c r="A69" s="21" t="s">
        <v>67</v>
      </c>
      <c r="B69" s="17">
        <f t="shared" si="62"/>
        <v>0</v>
      </c>
      <c r="C69" s="18">
        <f t="shared" si="63"/>
        <v>0</v>
      </c>
      <c r="D69" s="18">
        <f t="shared" si="64"/>
        <v>0</v>
      </c>
      <c r="E69" s="17">
        <f t="shared" si="65"/>
        <v>0</v>
      </c>
      <c r="F69" s="19">
        <f t="shared" ref="F67:F75" si="67">ROUND((K69*1250+L69*1000)*0.45*0.5/10000,0)</f>
        <v>0</v>
      </c>
      <c r="G69" s="20"/>
      <c r="H69" s="20">
        <f t="shared" si="66"/>
        <v>0</v>
      </c>
      <c r="I69" s="20"/>
      <c r="J69" s="20"/>
      <c r="K69" s="30">
        <v>4</v>
      </c>
      <c r="L69" s="30">
        <v>0</v>
      </c>
    </row>
    <row r="70" ht="16" customHeight="1" spans="1:12">
      <c r="A70" s="21" t="s">
        <v>68</v>
      </c>
      <c r="B70" s="17">
        <f t="shared" si="62"/>
        <v>5</v>
      </c>
      <c r="C70" s="18">
        <f t="shared" si="63"/>
        <v>5</v>
      </c>
      <c r="D70" s="18">
        <f t="shared" si="64"/>
        <v>0</v>
      </c>
      <c r="E70" s="17">
        <f t="shared" si="65"/>
        <v>49</v>
      </c>
      <c r="F70" s="19">
        <f t="shared" si="67"/>
        <v>34</v>
      </c>
      <c r="G70" s="20">
        <v>15</v>
      </c>
      <c r="H70" s="20">
        <f t="shared" si="66"/>
        <v>44</v>
      </c>
      <c r="I70" s="20">
        <v>29</v>
      </c>
      <c r="J70" s="20">
        <v>15</v>
      </c>
      <c r="K70" s="30">
        <v>943</v>
      </c>
      <c r="L70" s="30">
        <v>326</v>
      </c>
    </row>
    <row r="71" ht="16" customHeight="1" spans="1:12">
      <c r="A71" s="21" t="s">
        <v>69</v>
      </c>
      <c r="B71" s="17">
        <f t="shared" si="62"/>
        <v>1</v>
      </c>
      <c r="C71" s="18">
        <f t="shared" si="63"/>
        <v>1</v>
      </c>
      <c r="D71" s="18">
        <f t="shared" si="64"/>
        <v>0</v>
      </c>
      <c r="E71" s="17">
        <f t="shared" si="65"/>
        <v>4</v>
      </c>
      <c r="F71" s="19">
        <f t="shared" si="67"/>
        <v>3</v>
      </c>
      <c r="G71" s="20">
        <v>1</v>
      </c>
      <c r="H71" s="20">
        <f t="shared" si="66"/>
        <v>3</v>
      </c>
      <c r="I71" s="20">
        <v>2</v>
      </c>
      <c r="J71" s="20">
        <v>1</v>
      </c>
      <c r="K71" s="30">
        <v>83</v>
      </c>
      <c r="L71" s="30">
        <v>27</v>
      </c>
    </row>
    <row r="72" ht="16" customHeight="1" spans="1:12">
      <c r="A72" s="21" t="s">
        <v>70</v>
      </c>
      <c r="B72" s="17">
        <f t="shared" si="62"/>
        <v>1</v>
      </c>
      <c r="C72" s="18">
        <f t="shared" si="63"/>
        <v>1</v>
      </c>
      <c r="D72" s="18">
        <f t="shared" si="64"/>
        <v>0</v>
      </c>
      <c r="E72" s="17">
        <f t="shared" si="65"/>
        <v>3</v>
      </c>
      <c r="F72" s="19">
        <f t="shared" si="67"/>
        <v>2</v>
      </c>
      <c r="G72" s="20">
        <v>1</v>
      </c>
      <c r="H72" s="20">
        <f t="shared" si="66"/>
        <v>2</v>
      </c>
      <c r="I72" s="20">
        <v>1</v>
      </c>
      <c r="J72" s="20">
        <v>1</v>
      </c>
      <c r="K72" s="30">
        <v>61</v>
      </c>
      <c r="L72" s="30">
        <v>10</v>
      </c>
    </row>
    <row r="73" ht="16" customHeight="1" spans="1:12">
      <c r="A73" s="21" t="s">
        <v>71</v>
      </c>
      <c r="B73" s="17">
        <f t="shared" si="62"/>
        <v>0</v>
      </c>
      <c r="C73" s="18">
        <f t="shared" si="63"/>
        <v>0</v>
      </c>
      <c r="D73" s="18">
        <f t="shared" si="64"/>
        <v>0</v>
      </c>
      <c r="E73" s="17">
        <f t="shared" si="65"/>
        <v>3</v>
      </c>
      <c r="F73" s="19">
        <f t="shared" si="67"/>
        <v>2</v>
      </c>
      <c r="G73" s="20">
        <v>1</v>
      </c>
      <c r="H73" s="20">
        <f t="shared" si="66"/>
        <v>3</v>
      </c>
      <c r="I73" s="20">
        <v>2</v>
      </c>
      <c r="J73" s="20">
        <v>1</v>
      </c>
      <c r="K73" s="30">
        <v>64</v>
      </c>
      <c r="L73" s="30">
        <v>4</v>
      </c>
    </row>
    <row r="74" ht="16" customHeight="1" spans="1:12">
      <c r="A74" s="16" t="s">
        <v>72</v>
      </c>
      <c r="B74" s="17">
        <f t="shared" si="62"/>
        <v>1</v>
      </c>
      <c r="C74" s="18">
        <f t="shared" si="63"/>
        <v>1</v>
      </c>
      <c r="D74" s="18">
        <f t="shared" si="64"/>
        <v>0</v>
      </c>
      <c r="E74" s="17">
        <f t="shared" si="65"/>
        <v>10</v>
      </c>
      <c r="F74" s="19">
        <f t="shared" si="67"/>
        <v>7</v>
      </c>
      <c r="G74" s="20">
        <v>3</v>
      </c>
      <c r="H74" s="20">
        <f t="shared" si="66"/>
        <v>9</v>
      </c>
      <c r="I74" s="20">
        <v>6</v>
      </c>
      <c r="J74" s="20">
        <v>3</v>
      </c>
      <c r="K74" s="30">
        <v>169</v>
      </c>
      <c r="L74" s="30">
        <v>89</v>
      </c>
    </row>
    <row r="75" ht="16" customHeight="1" spans="1:12">
      <c r="A75" s="16" t="s">
        <v>73</v>
      </c>
      <c r="B75" s="17">
        <f t="shared" si="62"/>
        <v>2</v>
      </c>
      <c r="C75" s="18">
        <f t="shared" si="63"/>
        <v>2</v>
      </c>
      <c r="D75" s="18">
        <f t="shared" si="64"/>
        <v>0</v>
      </c>
      <c r="E75" s="17">
        <f t="shared" si="65"/>
        <v>24</v>
      </c>
      <c r="F75" s="19">
        <f t="shared" si="67"/>
        <v>17</v>
      </c>
      <c r="G75" s="20">
        <v>7</v>
      </c>
      <c r="H75" s="20">
        <f t="shared" si="66"/>
        <v>22</v>
      </c>
      <c r="I75" s="20">
        <v>15</v>
      </c>
      <c r="J75" s="20">
        <v>7</v>
      </c>
      <c r="K75" s="30">
        <v>501</v>
      </c>
      <c r="L75" s="30">
        <v>110</v>
      </c>
    </row>
    <row r="77" s="1" customFormat="1" ht="24" customHeight="1" spans="1:12">
      <c r="A77" s="31"/>
      <c r="B77" s="32"/>
      <c r="C77" s="32"/>
      <c r="D77" s="32"/>
      <c r="E77" s="32"/>
      <c r="F77" s="32"/>
      <c r="G77" s="32"/>
      <c r="H77" s="32"/>
      <c r="I77" s="32"/>
      <c r="J77" s="32"/>
      <c r="K77" s="4">
        <f>SUM(K7:K7)</f>
        <v>106027</v>
      </c>
      <c r="L77" s="4">
        <f>SUM(L7:L7)</f>
        <v>33086</v>
      </c>
    </row>
    <row r="78" s="1" customFormat="1" ht="24" customHeight="1" spans="1:12">
      <c r="A78" s="31"/>
      <c r="B78" s="32"/>
      <c r="C78" s="32"/>
      <c r="D78" s="32"/>
      <c r="E78" s="32"/>
      <c r="F78" s="32"/>
      <c r="G78" s="32"/>
      <c r="H78" s="32"/>
      <c r="I78" s="32"/>
      <c r="J78" s="32"/>
      <c r="K78" s="33"/>
      <c r="L78" s="33"/>
    </row>
  </sheetData>
  <mergeCells count="7">
    <mergeCell ref="A2:J2"/>
    <mergeCell ref="A4:A6"/>
    <mergeCell ref="K5:K6"/>
    <mergeCell ref="L5:L6"/>
    <mergeCell ref="B4:D5"/>
    <mergeCell ref="E4:G5"/>
    <mergeCell ref="H4:J5"/>
  </mergeCells>
  <printOptions horizontalCentered="1" verticalCentered="1"/>
  <pageMargins left="0.700694444444445" right="0.700694444444445" top="0.751388888888889" bottom="0.751388888888889" header="0.297916666666667" footer="0.297916666666667"/>
  <pageSetup paperSize="9" scale="85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201706寄宿生生活费表 (3)</vt:lpstr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2017-12-11T18:12:57Z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