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49"/>
  </bookViews>
  <sheets>
    <sheet name="数据汇总表" sheetId="1" r:id="rId1"/>
    <sheet name="老旧小区改造" sheetId="2" state="hidden" r:id="rId2"/>
    <sheet name="长春市" sheetId="3" state="hidden" r:id="rId3"/>
    <sheet name="双阳区" sheetId="54" state="hidden" r:id="rId4"/>
    <sheet name="九台区" sheetId="4" state="hidden" r:id="rId5"/>
    <sheet name="榆树市" sheetId="5" state="hidden" r:id="rId6"/>
    <sheet name="德惠市" sheetId="6" state="hidden" r:id="rId7"/>
    <sheet name="农安县" sheetId="7" state="hidden" r:id="rId8"/>
    <sheet name="吉林市" sheetId="8" state="hidden" r:id="rId9"/>
    <sheet name="永吉县" sheetId="9" state="hidden" r:id="rId10"/>
    <sheet name="蛟河市" sheetId="10" state="hidden" r:id="rId11"/>
    <sheet name="舒兰市" sheetId="11" state="hidden" r:id="rId12"/>
    <sheet name="磐石市" sheetId="12" state="hidden" r:id="rId13"/>
    <sheet name="桦甸市" sheetId="13" state="hidden" r:id="rId14"/>
    <sheet name="四平市" sheetId="14" state="hidden" r:id="rId15"/>
    <sheet name="梨树县" sheetId="15" state="hidden" r:id="rId16"/>
    <sheet name="双辽市" sheetId="16" state="hidden" r:id="rId17"/>
    <sheet name="伊通县" sheetId="17" state="hidden" r:id="rId18"/>
    <sheet name="公主岭市" sheetId="18" state="hidden" r:id="rId19"/>
    <sheet name="辽源市" sheetId="19" state="hidden" r:id="rId20"/>
    <sheet name="东丰县" sheetId="20" state="hidden" r:id="rId21"/>
    <sheet name="东辽县" sheetId="21" state="hidden" r:id="rId22"/>
    <sheet name="通化市" sheetId="22" state="hidden" r:id="rId23"/>
    <sheet name="集安市" sheetId="24" state="hidden" r:id="rId24"/>
    <sheet name="柳河县" sheetId="25" state="hidden" r:id="rId25"/>
    <sheet name="辉南县" sheetId="26" state="hidden" r:id="rId26"/>
    <sheet name="梅河口市" sheetId="27" state="hidden" r:id="rId27"/>
    <sheet name="临江市" sheetId="32" state="hidden" r:id="rId28"/>
    <sheet name="松原市" sheetId="34" state="hidden" r:id="rId29"/>
    <sheet name="前郭县" sheetId="35" state="hidden" r:id="rId30"/>
    <sheet name="长岭县" sheetId="36" state="hidden" r:id="rId31"/>
    <sheet name="乾安县" sheetId="37" state="hidden" r:id="rId32"/>
    <sheet name="扶余市" sheetId="38" state="hidden" r:id="rId33"/>
    <sheet name="白城市" sheetId="39" state="hidden" r:id="rId34"/>
    <sheet name="洮南市" sheetId="40" state="hidden" r:id="rId35"/>
    <sheet name="大安市" sheetId="41" state="hidden" r:id="rId36"/>
    <sheet name="镇赉县" sheetId="42" state="hidden" r:id="rId37"/>
    <sheet name="延吉市" sheetId="45" state="hidden" r:id="rId38"/>
    <sheet name="图们市" sheetId="46" state="hidden" r:id="rId39"/>
    <sheet name="和龙市" sheetId="48" state="hidden" r:id="rId40"/>
    <sheet name="安图县" sheetId="50" state="hidden" r:id="rId41"/>
    <sheet name="珲春市" sheetId="51" state="hidden" r:id="rId42"/>
    <sheet name="敦化市" sheetId="52" state="hidden" r:id="rId43"/>
    <sheet name="Sheet1" sheetId="55" state="hidden" r:id="rId44"/>
  </sheets>
  <definedNames>
    <definedName name="a">#REF!</definedName>
    <definedName name="Database" hidden="1">#REF!</definedName>
    <definedName name="fg">#REF!</definedName>
    <definedName name="fsaf">#REF!</definedName>
    <definedName name="_xlnm.Print_Titles" localSheetId="0">数据汇总表!$2:$7</definedName>
    <definedName name="收入">#REF!</definedName>
    <definedName name="转移收入">#REF!</definedName>
  </definedNames>
  <calcPr calcId="144525" concurrentCalc="0"/>
</workbook>
</file>

<file path=xl/sharedStrings.xml><?xml version="1.0" encoding="utf-8"?>
<sst xmlns="http://schemas.openxmlformats.org/spreadsheetml/2006/main" count="7191" uniqueCount="663">
  <si>
    <t>附件4</t>
  </si>
  <si>
    <t>2022年吉林省城镇老旧小区改造任务情况统计表</t>
  </si>
  <si>
    <t>市 县</t>
  </si>
  <si>
    <t>改造资金实际支出情况</t>
  </si>
  <si>
    <t>改造资金筹集情况</t>
  </si>
  <si>
    <t>小区改造情况</t>
  </si>
  <si>
    <t>市场化运作的规模化实施运营主体实施的小区情况</t>
  </si>
  <si>
    <t>发行地方政府专项债券或一般债券用于城镇老旧小区改造情况</t>
  </si>
  <si>
    <t>通过银行贷款、企业债券等方式筹集资金改造项目情况</t>
  </si>
  <si>
    <t>居民参与出资改造的小区占全部改造小区情况</t>
  </si>
  <si>
    <t>改造计划完成情况</t>
  </si>
  <si>
    <t>成立党组织的小区占年度计划情况</t>
  </si>
  <si>
    <t>选举业主委员会的小区占年度计划情况</t>
  </si>
  <si>
    <t>改造方案经法定比例以上居民表决同意的小区占年度计划改造小区比例情况</t>
  </si>
  <si>
    <t>市县引导居民利用“互联网+共建共治”等线上手段，提高居民协商议事效率的情况</t>
  </si>
  <si>
    <t>存在完善类短板的小区均将有相关内容纳入改造方案的小区情况</t>
  </si>
  <si>
    <t>存在提升类短板的小区将相关设施短板均纳入改造方案情况</t>
  </si>
  <si>
    <t>与相邻小区及周边地区联动、连片实施改造小区情况</t>
  </si>
  <si>
    <t>改造后专业经营单位负责维护管理的小区占年度计划改造小区情况</t>
  </si>
  <si>
    <t>建立健全住宅专项维修资金归集、使用、续筹机制的小区情况</t>
  </si>
  <si>
    <t>改造小区个数</t>
  </si>
  <si>
    <t>改造小区楼栋数</t>
  </si>
  <si>
    <t>改造小区面积数</t>
  </si>
  <si>
    <t>改造户数</t>
  </si>
  <si>
    <t>其他改造占年度计划情况</t>
  </si>
  <si>
    <t>资金
合计</t>
  </si>
  <si>
    <t>数量</t>
  </si>
  <si>
    <t>占年度计划比例</t>
  </si>
  <si>
    <t>一般债券
金额</t>
  </si>
  <si>
    <t>专项债券
金额</t>
  </si>
  <si>
    <t>市县
个数</t>
  </si>
  <si>
    <t>计划任务数</t>
  </si>
  <si>
    <t>实际开工数</t>
  </si>
  <si>
    <t>实际开工占计划任务比重</t>
  </si>
  <si>
    <t>合计</t>
  </si>
  <si>
    <t>长春市</t>
  </si>
  <si>
    <t>双阳区</t>
  </si>
  <si>
    <t>九台区</t>
  </si>
  <si>
    <t>榆树市</t>
  </si>
  <si>
    <t>德惠市</t>
  </si>
  <si>
    <t>农安县</t>
  </si>
  <si>
    <t>吉林市</t>
  </si>
  <si>
    <t>永吉县</t>
  </si>
  <si>
    <t>蛟河市</t>
  </si>
  <si>
    <t>舒兰市</t>
  </si>
  <si>
    <t>磐石市</t>
  </si>
  <si>
    <t>桦甸市</t>
  </si>
  <si>
    <t>四平市</t>
  </si>
  <si>
    <t>梨树县</t>
  </si>
  <si>
    <t>双辽市</t>
  </si>
  <si>
    <t>伊通县</t>
  </si>
  <si>
    <t>公主岭市</t>
  </si>
  <si>
    <t>辽源市</t>
  </si>
  <si>
    <t>东丰县</t>
  </si>
  <si>
    <t>东辽县</t>
  </si>
  <si>
    <t>通化市</t>
  </si>
  <si>
    <t>集安市</t>
  </si>
  <si>
    <t>柳河县</t>
  </si>
  <si>
    <t>辉南县</t>
  </si>
  <si>
    <t>梅河口市</t>
  </si>
  <si>
    <t>临江市</t>
  </si>
  <si>
    <t>松原市</t>
  </si>
  <si>
    <t>前郭县</t>
  </si>
  <si>
    <t>长岭县</t>
  </si>
  <si>
    <t>乾安县</t>
  </si>
  <si>
    <t>扶余市</t>
  </si>
  <si>
    <t>白城市</t>
  </si>
  <si>
    <t>洮南市</t>
  </si>
  <si>
    <t>大安市</t>
  </si>
  <si>
    <t>镇赉县</t>
  </si>
  <si>
    <t>延吉市</t>
  </si>
  <si>
    <t>和龙市</t>
  </si>
  <si>
    <t>安图县</t>
  </si>
  <si>
    <t>图们市</t>
  </si>
  <si>
    <t>珲春市</t>
  </si>
  <si>
    <t>敦化市</t>
  </si>
  <si>
    <t>注：长岭县未申请2022年中央补助资金，已改造项目均由地方政府自筹</t>
  </si>
  <si>
    <t>附表2：</t>
  </si>
  <si>
    <t>老旧小区改造绩效评价指标表</t>
  </si>
  <si>
    <t>填报单位：__________省（自治区、直辖市、计划单列市）</t>
  </si>
  <si>
    <t>单位：万元、套、户、个</t>
  </si>
  <si>
    <t>评价指标</t>
  </si>
  <si>
    <t xml:space="preserve">评分标准 </t>
  </si>
  <si>
    <t>地区评价得分</t>
  </si>
  <si>
    <t>情况说明</t>
  </si>
  <si>
    <t>一级指标</t>
  </si>
  <si>
    <t>分值</t>
  </si>
  <si>
    <t>二级指标</t>
  </si>
  <si>
    <t>资金管理</t>
  </si>
  <si>
    <t>资金筹集</t>
  </si>
  <si>
    <t>1.由市场化运作的规模化实施运营主体实施的小区占年度计划改造小区比例30%以上的（1分）。2.实际到位资金中，企业、产权单位（原产权单位）、专业经营单位等社会力量及居民出资占比在20%及以上的（2分），中央补助资金占比40%及以下的（2分）。3.通过银行贷款、企业债券等方式筹集资金的（1分）。4.地方财政安排资金用于城镇老旧小区改造的（2分）。5.市县发行地方政府专项债券或一般债券用于城镇老旧小区改造的（1分）。6.居民参与出资改造的小区占全部改造小区比例达到60%及以上的（1分）。未达到目标的，按实际完成任务情况，按比例扣减相应得分，扣完为止。</t>
  </si>
  <si>
    <t>金额</t>
  </si>
  <si>
    <t xml:space="preserve">其中：财政资金 </t>
  </si>
  <si>
    <t>其中：中央预算内资金</t>
  </si>
  <si>
    <t>中央补助资金</t>
  </si>
  <si>
    <t>其中：社会筹资</t>
  </si>
  <si>
    <t>其他资金</t>
  </si>
  <si>
    <t>市场化运作的规模化实施运营主体实施的小区占年度计划改造小区情况</t>
  </si>
  <si>
    <t>是否发行地方政府专项债券或一般债券用于城镇老旧小区改造</t>
  </si>
  <si>
    <t>改造项目是否通过银行贷款、企业债券等方式筹集资金</t>
  </si>
  <si>
    <t>1.市场化运作的规模化实施运营主体实施的小区183个，占年度计划改造小区比例为16%（0分）。3.我省有8个地级及以上城市，发行地方政府专项债券或一般债券用于城镇老旧小区改造，通过银行贷款、企业债券等方式筹集资金的地级及以上城市有3个，占全部地级及以上城市的比例为37.5%（2分）5.安图、延吉、镇赉、洮南、扶余、柳河、集安、双辽、永吉、吉林等10个城市发行一般债券11156万元；珲春、和龙、通化、桦甸、长春等5个城市发行专项债券34140万</t>
  </si>
  <si>
    <t>市县财政安排资金</t>
  </si>
  <si>
    <t>省级财政补助资金金额</t>
  </si>
  <si>
    <t>中央财政补助资金金额</t>
  </si>
  <si>
    <t>占改造资金比重</t>
  </si>
  <si>
    <t>分数</t>
  </si>
  <si>
    <t xml:space="preserve">金额 </t>
  </si>
  <si>
    <t>比例</t>
  </si>
  <si>
    <t>是填1/否填0</t>
  </si>
  <si>
    <t>一般债券金额</t>
  </si>
  <si>
    <t>专项债券金额</t>
  </si>
  <si>
    <t>资金分配</t>
  </si>
  <si>
    <t>1.资金管理办法健全规范（2分）；2.及时将资金分解到或明确到具体项目（3分），否则扣减相应分数。</t>
  </si>
  <si>
    <t>省财政厅会同省住建厅研究制定了《吉林省城镇保障性安居工程专项资金管理办法》和《吉林省城镇保障性安居工程资金管理办法》，进一步规范了我省陈真保障性安居工程中央财政资金和升级奖补资金的使用和管理，健全我省资金管理制度。</t>
  </si>
  <si>
    <t>预算执行</t>
  </si>
  <si>
    <t>建立了预算执行、绩效监控机制（2分），否则扣减相应分数；预算执行（8分），预算执行率每低5个百分点扣1分，最多扣8分。</t>
  </si>
  <si>
    <t>上级财政补助资金
（当年指标数）</t>
  </si>
  <si>
    <t>实际支出进度</t>
  </si>
  <si>
    <t>会同省住建厅对中央财政资金进行科学测算分配，按照国家要求制定绩效目标，随同指标文件一同下发。市县财政部门组织资金使用单位定期对预算和绩效目标执行情况进行跟踪分析。年度终了，会同住建部门开展绩效评价工作。省财政加强绩效评价结果应用，将绩效评价结果作为分配资金的参考依据，实现了预算绩效全过程闭环管理。</t>
  </si>
  <si>
    <t>中央财政
资金</t>
  </si>
  <si>
    <t>省级财政
资金</t>
  </si>
  <si>
    <t>进度</t>
  </si>
  <si>
    <t>得分</t>
  </si>
  <si>
    <t>资金使用管理</t>
  </si>
  <si>
    <t>没有违规违纪情况的（5分）；通过审计、财政等部门检查存在资金截留、挪用、交叉重复等违规违纪行为，或经群众举报、新闻媒体曝光，经查实存在违规违纪行为的，每发现1项扣0.5分，最多扣5分。对性质恶劣、有重大不良影响的违规违纪项目一次性扣除5分。</t>
  </si>
  <si>
    <t>我省各级财政和住建部门按照资金管理办法要求，对用于城镇老旧小区改造补助资金实行专项管理、分账核算，做到专款专用，没有发现资金截留、挪用等违规违纪行为。吉林省到目前为止，尚无发现违规违纪情况。</t>
  </si>
  <si>
    <t>项目管理</t>
  </si>
  <si>
    <t>项目储备库</t>
  </si>
  <si>
    <t>1.建立城镇老旧小区改造项目储备库（1分），对入库项目建立档案、实现同步录入改造项目基本情况、居民改造意愿、改造方案、工程进度、改造前后效果的数据、图片信息（1分）；2.根据小区配套设施状况，改造方案的完整性、针对性、居民改造意愿等，对入库项目初步实施方案进行量化计分、排序，明确纳入年度改造计划的优先顺序（1分），否则扣减相应分数。</t>
  </si>
  <si>
    <t>建立城镇老旧小区改造项目储备库（1分）。2022年，吉林省住建厅在“十四五”规划的基础上，指导各地结合“一区一案”亟需改造需求，按照“轻重缓急”的原则，动态调整了项目储备库内容，将2022年计划改造任务分解到各市县。项目库相关资料齐全（得1分）。各地项目库全部实现了同步录入改造基本情况、居民改造意愿、改造方案、工程进度、改造前后效果的数据、图片相信等相关内容。明确纳入年度改造计划的优先顺序（得1分）。规划内容内容中明确了相关事项，并结合本地财政能力，制定了年度改造计划，并经当地人民政府同意批准，予以实施。规划内容内容中明确了相关事项，并结合本地财政能力，制定了年度改造计划。</t>
  </si>
  <si>
    <t>统筹协调机制</t>
  </si>
  <si>
    <t>1.市县均建立政府统筹、条块协作、各部门齐抓共管的专门工作机制，形成工作合力（1分）；2.市（县）年度改造计划均与水电气热信等相关专营设施增设或改造计划有效衔接，对需改造水电气热信等设施的小区，开工改造前均就水电气热信等设施形成统筹施工方案的（1分）；未达到目标的，根据未完成任务小区情况，按比例扣减相应得分，扣完为止。</t>
  </si>
  <si>
    <t>市（县）均建立政府统筹、条块协作、各部门齐抓共管的专门工作机制，形成工作合力（ 1分）</t>
  </si>
  <si>
    <t>评价报告报送</t>
  </si>
  <si>
    <t>编制了绩效目标、及时开展绩效评价工作，按时报送绩效评价报告且内容完整的，得5分；内容不完整的扣2分；无故不按时提交绩效评价报告的，不得分；存在弄虚作假等情形的，不得分。</t>
  </si>
  <si>
    <r>
      <rPr>
        <sz val="11"/>
        <color theme="1"/>
        <rFont val="宋体"/>
        <charset val="134"/>
      </rPr>
      <t>绩效评价报告内容包括绩效目标分解下达情况、绩效目标完成情况分析、偏离绩效目标的原因和下一步改进措施和绩效自评结果情况四部分内容，并</t>
    </r>
    <r>
      <rPr>
        <sz val="11"/>
        <color rgb="FFFF0000"/>
        <rFont val="宋体"/>
        <charset val="134"/>
      </rPr>
      <t>于  月  日</t>
    </r>
    <r>
      <rPr>
        <sz val="11"/>
        <color theme="1"/>
        <rFont val="宋体"/>
        <charset val="134"/>
      </rPr>
      <t>前报送财政部吉林监管局。</t>
    </r>
  </si>
  <si>
    <t>改造计划完成率</t>
  </si>
  <si>
    <t xml:space="preserve">以小区数计，项目实际开工量大于或等于年度计划的(10分)；以户数计，项目实际开工量大于或等于年度计划的(10分)；以建筑面积数计，项目实际开工量大于或等于年度计划的(5分)；以楼栋数计，项目实际开工量大于或等于年度计划的(5分)；未达到计划的，每低1个百分点扣1分，最多扣30分。 </t>
  </si>
  <si>
    <t>改造小区小区数</t>
  </si>
  <si>
    <t>改造小区居面积数</t>
  </si>
  <si>
    <t>改造小区户数</t>
  </si>
  <si>
    <t>2022年，我省老旧小区改造计划任务1145个小区，实际开工1159个小区，完成计划的100%（得10分）；计划改造户数196644户，实际开工198845户，完成计划的100%（得10分）；计划改造面积1667.43万平方米，实际开工1687.74万平方米，完成计划的100%（得5分）计划改造楼栋3603栋，实际开工3656栋，完成计划的100%（得5分）</t>
  </si>
  <si>
    <t>产出效益</t>
  </si>
  <si>
    <t>计划改造小区数</t>
  </si>
  <si>
    <t>实际改造小区数</t>
  </si>
  <si>
    <t>实际占计划比重</t>
  </si>
  <si>
    <t>计划改造楼栋数</t>
  </si>
  <si>
    <t>实际改造楼栋数</t>
  </si>
  <si>
    <t>计划改造面积数</t>
  </si>
  <si>
    <t>实际改造面积数</t>
  </si>
  <si>
    <t>计划改造户数</t>
  </si>
  <si>
    <t>实际改造户数</t>
  </si>
  <si>
    <t>居民参与</t>
  </si>
  <si>
    <t>1.成立党组织的小区占年度计划比例60%以上的（1分）。2.选举业主委员会的小区占年度计划比例60%以上的（1分）。3.改造方案（含改造后小区物业管理模式、居民缴纳必要的物业服务费用等）经法定比例以上居民书面（线上）表决同意的小区占年度计划改造小区比例100%的（2分）；4.市县引导居民利用“互联网+共建共治”等线上手段，对改造中共同决定事项进行表决，提高居民协商议事效率的（1分）。未达到目标的，根据完成任务情况，按比例扣减相应得分，扣完为止。</t>
  </si>
  <si>
    <t>第1项小区情况</t>
  </si>
  <si>
    <t>第2项小区情况</t>
  </si>
  <si>
    <t>第3项小区情况</t>
  </si>
  <si>
    <t>第4项小区情况</t>
  </si>
  <si>
    <t>1.成立党组织的小区766个，占年度计划改造小区比例为67%（得1分）。2.选举业主委员会的小区945个，占年度计划改造小区比例为83%（1分）。3.改造方案（含改造后小区物业管理模式、居民缴纳必要的物业服务费用等）经法定比例以上居民书面（线上）表决同意的小区占年度计划改造小区1142个，占年度计划改造小区比例为95%（得0分）。4.引导居民利用“互联网+共建共治共享”等线上手段，对改造中共同决定事项进行表决，提高居民协商议事效率的地级及以上城市有5个，占全部地级及以上城市比例为71.42%（1分）。</t>
  </si>
  <si>
    <t>占年度
计划比例</t>
  </si>
  <si>
    <t>是填1
否填0</t>
  </si>
  <si>
    <t>改造内容</t>
  </si>
  <si>
    <t>1.对于在老旧管线等市政配套基础设施、小区内建筑物本体公共部门维修、北方采暖区建筑节能改造以及公共区域无障碍设施、适老化改造、适儿化改造等方面存在短板的小区，将相关设施短板均纳入改造方案的小区占比85%以上的（5分，其中北方采暖区对建筑节能改造按1分单独核分，其他内容占4分）；2.对于存在停车、加装电梯、充电、安防、照明、智能信包箱及快件箱等完善类短板的小区，均有相关内容纳入改造方案的小区占比85%以上的（2分）；3.对存在体育健身以及养老、托育等提升类设施短板的小区，将相关设施短板均纳入改造方案，拟通过改造、新建、租赁、购买等方式在片区层面统筹补齐的小区占比85%以上的（2分）；4.与相邻小区及周边地区联动、连片实施改造小区占年度计划改造小区比例50%以上的（1分）；未达到目标的，根据未完成任务小区情况，按比例扣减相应得分，扣完为止。</t>
  </si>
  <si>
    <t>1.吉林省于2010年起实施既有居住建筑供热计量及节能改造工作（“暖房子”工程），到2017年底已完成全省改造任务，共改造完成建筑面积19.7万平方米（得1分）。；存在市政配套基础设施、小区内建筑物本体公共部位维修以及公共区域无障碍设施、适老化改造、适儿化改造等方面存在短板的小区共有 1551个，将相关设施短板均纳入改造方案的小区1066个，占计划比93 %（得4分）。2.经统计，2022年存在停车、加装电梯、体育健身、充电、安防、照明、智能信包箱及快件箱等完善类设施短板的小区共有1080个，将相关设施短板均纳入改造方案的小区 1080个，占计划比 95%（ 2分）。3.存在养老、托育、助餐等提升类设施短板的小区共有930个，有相关设施短板纳入改造方案，拟在片区层面统筹实施的小区930个，占计划比81%（0 分）。4.与相邻小区及周边地区联动、连片实施改造小区共有923个，占年度计划改造小区比例为81%（1分）。</t>
  </si>
  <si>
    <t>采暖改造
小区数量</t>
  </si>
  <si>
    <t>其他改造
内容数量</t>
  </si>
  <si>
    <t>小区数量</t>
  </si>
  <si>
    <t>工程质量安全</t>
  </si>
  <si>
    <t>完善城镇老旧小区改造质量安全事中事后监管机制、制定城镇老旧小区改造工程质量通病防治导则并强化运用，压实建设单位、设计单位、施工单位、监理单位等参建单位质量安全责任的（4分）。经群众信访投诉、审计发现、媒体曝光，城镇老旧小区改造项目存在工程质量安全问题，每发现1个项目存在问题扣0.5分，最多扣4分。</t>
  </si>
  <si>
    <t>各市县在改造过程中，不断完善城镇老旧小区改造质量安全事中事后监管机制，加强工程质量安全监管，明确了各项目质量安全责任主体，落实监理单位的质量安全监理责任，已开工工程项目均符合工程质量标准，未发现质量问题。</t>
  </si>
  <si>
    <t>长效管理机制</t>
  </si>
  <si>
    <t>将改造后水电气热信等专营设施设备产权依照法定程序移交给专业经营单位，由其负责维护管理的小区，占年度计划改造小区比例60%以上的（2分）；建立健全住宅专项维修资金归集、使用、续筹机制的小区，占年度计划改造小区比例60%以上的（2分）。未达到目标的，根据未完成任务小区情况，按比例扣减相应得分，扣完为止。</t>
  </si>
  <si>
    <t>改造后水电气热信等专营设施设备产权由专业经营单位负责维护管理的小区有1050个，占年度计划改造小区比例为92%（2分）。2.建立健全住宅专项维修资金归集、使用、续筹机制的小区有830个，占年度计划改造小区比例为73%（2分）</t>
  </si>
  <si>
    <t>完善配套政策制度</t>
  </si>
  <si>
    <t>市（县）出台精简改造项目审批、整合利用小区及周边存量资源、改造中既有土地集约混合利用和存量房屋设施兼容转换等方面配套政策，省级因地制宜完善适应改造需要标准体系的（2分）。</t>
  </si>
  <si>
    <t>我省按国家要求，结合实际，建立了有效的政策制度体系，围绕项目实施、设计审查、工程计价、招投标、质量安全管理、物业管理、技术手册等7个方面共出台20多份政策标准，指导各地有序开展改造工作。各地按要求建立审批“绿色通道”，减化审批程序，压缩审批时限，加快推进项目实施。同时各地结合吸引社会力量参与老旧小区试点工作，借鉴国内先进省市成功经验，探索建立了整合存量资源，兼容转换等方面配套政策（得2分）。</t>
  </si>
  <si>
    <t>完成改造小区居民满意度</t>
  </si>
  <si>
    <t>满意度指标平均达到80%以上的（5分）；低于80%的，每低一个百分点扣1分，对于群众信访没有及时处置的，每一次扣1分，最多扣5分。</t>
  </si>
  <si>
    <t>满意度</t>
  </si>
  <si>
    <t>从各地报送居民满意度调查情况看，完成改造小区居民满意度均在80%以上。</t>
  </si>
  <si>
    <t>备注：绩效指标纳入《全国城镇老旧小区改造统计调查制度》的，地区评价得分应根据统计调查数据直接计算得分。</t>
  </si>
  <si>
    <r>
      <rPr>
        <sz val="10"/>
        <color theme="1"/>
        <rFont val="宋体"/>
        <charset val="134"/>
        <scheme val="minor"/>
      </rPr>
      <t>2</t>
    </r>
    <r>
      <rPr>
        <sz val="10"/>
        <rFont val="宋体"/>
        <charset val="134"/>
        <scheme val="minor"/>
      </rPr>
      <t>022年长春市（不含九台、双阳）老旧小区改造项目实际支出</t>
    </r>
    <r>
      <rPr>
        <sz val="10"/>
        <rFont val="宋体"/>
        <charset val="134"/>
        <scheme val="minor"/>
      </rPr>
      <t>42472</t>
    </r>
    <r>
      <rPr>
        <sz val="10"/>
        <rFont val="宋体"/>
        <charset val="134"/>
        <scheme val="minor"/>
      </rPr>
      <t>万元，其中：市县财政安排</t>
    </r>
    <r>
      <rPr>
        <sz val="10"/>
        <rFont val="宋体"/>
        <charset val="134"/>
        <scheme val="minor"/>
      </rPr>
      <t>19792</t>
    </r>
    <r>
      <rPr>
        <sz val="10"/>
        <rFont val="宋体"/>
        <charset val="134"/>
        <scheme val="minor"/>
      </rPr>
      <t>万元（净月114万元，绿园700万元，宽城8000万元，南关6476万元，二道</t>
    </r>
    <r>
      <rPr>
        <sz val="10"/>
        <rFont val="宋体"/>
        <charset val="134"/>
        <scheme val="minor"/>
      </rPr>
      <t>4500万元，新区2万元</t>
    </r>
    <r>
      <rPr>
        <sz val="10"/>
        <rFont val="宋体"/>
        <charset val="134"/>
        <scheme val="minor"/>
      </rPr>
      <t>），中央财政资金支出8176万元，中央预算内投资支出5298万元，社会筹资支出9326.4万元，发行地方政府债券资金合计共23700万元。</t>
    </r>
  </si>
  <si>
    <t>根据《吉林省城镇保障性安居工程专项资金管理办法》（吉财综〔2019〕847号）文件有关规定执行，做好资金拨付、管理和绩效评价等工作。2022年，长春市共收到3笔涉及城镇老旧小区改造相关的中央财政资金，以上资金均在收到省厅文件后，及时分解下达各区县。在分配资金时，根据年初上报省厅计划，结合吉财综〔2019〕847号文件，按照各区年度老旧小区改造面积、改造户数、改造楼栋数、改造小区个数以及相应权重分配中央补助资金，有针对性的保障我市老旧小区改造工程有序开展。</t>
  </si>
  <si>
    <t xml:space="preserve">1、2021年中央财政保障性安居工程资金为中央直达资金，严格按照中央直达资金监管机制和相关要求进行管理。资金绩效管理严格按照吉林省财政厅、住建厅《关于传达&lt;城镇保障性安居工程财政资金绩效评价办法&gt;精神的通知》（吉财综[2020]701号）和《中共长春市委办公厅 长春市人民政府办公厅关于全面加强预算绩效管理工作的通知》（长办发[2019]46号）文件执行，自评得分2分。
2、2022年共收到中央财政资金13300万元（不含九台、双阳），实际支出8176万元，支出进度为61.5%，按照评分标准，自评得分为1分。
</t>
  </si>
  <si>
    <t>通过审计、财政等部门检查，我市不存在资金截留、挪用、交叉重复等违规违纪问题。</t>
  </si>
  <si>
    <r>
      <rPr>
        <sz val="11"/>
        <color theme="1"/>
        <rFont val="宋体"/>
        <charset val="134"/>
      </rPr>
      <t>1.2021年我市已建立城镇老旧小区改造项目储备库，计划在“十四五”期间改造小区1339个，7274栋，建筑总面积3708.51万平方米，惠及居民43万户，总投资约126亿元，并根据实际情况适时调整；
2.各区按照入户调研时居民改造意愿的迫切性、水电气热等专业单位提供的各类管线现状、小区改造方案编制的完整性、以及物业后续管理方案居民认可程度形成量化计分排序规则，明确每年纳入改造计划的先后顺序，2022年计划改造小区</t>
    </r>
    <r>
      <rPr>
        <sz val="11"/>
        <rFont val="宋体"/>
        <charset val="134"/>
      </rPr>
      <t>188个</t>
    </r>
    <r>
      <rPr>
        <sz val="11"/>
        <color theme="1"/>
        <rFont val="宋体"/>
        <charset val="134"/>
      </rPr>
      <t>，2022年计划改造小区139个，2023年计划改造小区50个，2024年计划改造小区212个，2025年计划改造小区166个。</t>
    </r>
  </si>
  <si>
    <t>1.长春市成立了以书记、市长任双组长的工作领导小组，《长春市城镇老旧小区综合改造工作实施方案》（长办发〔2020〕 41号）已于2020年6月9日正式下发；
2.涉及2021年改造任务的朝阳区、南关区、宽城区、二道区、绿园区、经开区、汽开区、净月区已予2020年分别成立了以书记、县（市）区长为组长的区老旧小区改造工作领导小组，全市各级各部门，街道、社区形成了工作合力；
3.下发《关于进一步加强长春市城镇老旧小区改造中管线改造工作的通知》（长旧改办发〔2021〕16号），2021年在计划阶段、方案阶段、设计阶段和施工前，多次统筹年度老旧小区改造计划和水电气热等相关专营设施增设和改造计划，在施工前做好小区改造红线内和与其相关联的市政道路管线改造同步施工方案，做到同步设计、同步施工的有效衔接。</t>
  </si>
  <si>
    <t>已按时报送绩效评价工作表等相关文件。</t>
  </si>
  <si>
    <t>市本级共计改造119个小区，51963户、833栋、463.45万平方米，现已取得施工许可证，施工队已入场施工，并有序推进；</t>
  </si>
  <si>
    <t>1.通过社区党委领导下的网格党支部，设立功能性流动党小组与单元联系点，形成每个老旧小区党组织全覆盖；
2.2021年制定出台了《长春市老旧住宅区物业管理攻坚方案》、《攻坚工作指导手册》，确定了攻坚工作目标和时间安排，提升老旧住宅区物业管理。2021年年底，我市老旧住宅区实现了党组织、业主自治组织（业主委员会或物业管理委员会）建设、物业管理社会化“三个全覆盖”的工作目标。
3.编制《长春市城镇老旧小区改造技术导则》、印发《关于做好2022年城镇老旧小区改造方案编制工作的通知》《关于加强居民参与城镇老旧小区综合改造设计工作的通知》依据《导则》要求，街道和社区的工作人员充分了解居民诉求、征询居民意见。市旧改办组织全市开展改造方案编制与评审工作，将居民最关心、小区最需改造的内容，纳入改造项目中，市旧改办集中组织相关部门和行业专家对各地的改造方案进行审查。审查通过后，各地在改造小区范围内组织方案公示；
4.编制老旧小区改造群众意愿征集系统，线上征集改造意见。</t>
  </si>
  <si>
    <t>1.117个小区进行采暖改造，占年度比例98%；119个小区进行老旧管线等市政配套基础设施、以及小区内建筑物本体公共部门维修，占比达到100%；
2.158个小区进行停车、充电、安防、照明、智能信包箱及快件箱等完善类设施的改造；
3.112个小区进行体育健身以及养老、托育等提升类设施的改造，占年度比例94%；
4.114个小区实施集中连片改造，占年度比例96%。</t>
  </si>
  <si>
    <t>1.各县（市）区、开发区在改造过程中，加强了工程质量安全监管，明确了各项目质量安全责任主体，落实监理单位的质量安全监理责任，严格进行监督抽查、抽测；
2.施工过程中各区住建部门、街道及社区负责人、小区业主代表全程参与，并参加部分工程的验收工作，已完成的改造工程未发生质量问题；
3.组织全市城镇老旧小区改造工程档案文件归档与移交标准工作培训，推动改造工程档案文件归档验收工作，纸质、电子、声像档案做到应归尽归，强化“事中事后”监管，确保改造工程有据可查。</t>
  </si>
  <si>
    <t>1.119个小区由专业单位负责维护管理水电气热等专业设施，占比达到100%；
2.116个小区建立健全住宅专项维修资金归集、使用、续筹机制。</t>
  </si>
  <si>
    <t>1.编制了《长春市城镇老旧小区改造审批流程图与长春市城镇老旧小区改造审批事项清单》《长春市城镇老旧小区综合改造工程文件归档工作指导意见》《长春市城镇老旧小区综合改造工程项目招投标工作指南》《长春市城镇老旧小区综合改造工程建设安全生产督查工作制度（试行）》《长春市城镇老旧小区综合改造功能照明工作指导意见》，进一步完善了全市城镇老旧小区改造工作政策与标准，简化了审批程序，已印发至各相关县市区、开发区以及各相关单位；
2.起草了《长春市城市更新工作实施方案》，方案中进一步明确了整合利用小区及周边存量资源、改造中既有土地集约混合利用和存量房屋设施兼容转换等方面配套政策，准备以市政府名义下发。</t>
  </si>
  <si>
    <t>1.朝阳区、南关区、宽城区、二道区、绿园区、经开区、长春新区、净月区针对2022年改造小区已开展居民满意度调查工作，老旧小区业主对已完成的工程给予肯定；
2.满意度95.9%，至今未发生群众信访没有处置的问题。</t>
  </si>
  <si>
    <t>其中：财政资金</t>
  </si>
  <si>
    <t>地方财政安排资金用于城镇老旧小区改造，居民参与出资改造的小区占年度计划改造小区比例达到60%以上。</t>
  </si>
  <si>
    <t>范，根据《吉林省城镇保障性安居工程专项资金管理办法》（吉财综[2019]847号）及《吉林省城镇保障性安居工程奖补资金管理办法》（吉财综[2020]702号）文件有关规定执行，做好资金拨付、管理和绩效评价等工作。及时分解下达中央财政资金，2022年，我区收到2笔
中央财政资金（包括提前下达2022年中央财政资金），根据各项工程进度和项目实际需求及时分配下达。</t>
  </si>
  <si>
    <t>建立了预算执行、绩效监控机制。</t>
  </si>
  <si>
    <t>我区将根据《长春市双阳区财政支出绩效评价管理暂行办法的通知》（长双府发[2019]19号）文件，严格执行文件要求，建立绩效评价机制，区财政局会同区住建局依照职责，对专项资金进行科学测算，按照中央和省、市要求制定绩效目标，随同指标文件一同下发。组织住建部门定期对预算和绩效目标执行情况进行跟踪分析。年度终了，财政部门会同住建部门开展绩效自
评工作，实现了预算绩效全过程闭环管理。二是尚无发现违规违纪情况。通过审计、财政等部门检查不存在资金截留、挪用等违规违纪问题。</t>
  </si>
  <si>
    <t>我区建立城镇老旧小区改造项目储备库，对入库项目建立档案、实现同步录入改造项目基本情况、居民改造意愿、改造方案、工程进度、改造前后效果的数据、图片信息；根据小区配套设施状况，改造方案的完整性、针对性、居民改造意愿等，对入库项目初步实施方案进行量化计分、排序，明确纳入年度改造计划的优先顺序</t>
  </si>
  <si>
    <t>建立政府统筹、条块协作、各部门齐抓共管的专门工作机制，形成工作合力，年度改造计划均与水电气热信等相关专营设施增设或改造计划有效衔接，对需改造水电气热信等设施的小区，开工改造前均就水电气热信等设施形成统筹施工方案</t>
  </si>
  <si>
    <t>按照规定时限按时报送绩效自评表、绩效评价报告且内容完整。</t>
  </si>
  <si>
    <t>2022年，城镇老旧小区改造计划为748户，改造面积7.63万平方米，改造栋数15栋。经统计，老旧小区改造实际完成748户，改造面积7.63万平方米，改造栋数15栋，开工率为100%</t>
  </si>
  <si>
    <t>成立党组织的小区占年度计划改造小区比例60%以上。选举业主委员会的小区占年度计划改造小区比例 60%以上。改造方案（含改造后小区物业管理模式、居民缴纳必要的物业服务费用等）经法定比例以上居民书面（线上）表决同意的小区占年度计划改造小区比例100%；引导居民利用“互联网+共建共治共享”等线上手段，对改造中共同决定事项进行表决，提高居民协商议事效率</t>
  </si>
  <si>
    <t>对于在老旧管线等市政配套基础设施、小区内建筑物本体公共部门维修、北方采暖区建筑节能改造以及公共区域无障碍设施、适老化改造、适儿化改造等方面存在短板的小区，将相关设施短板均纳入改造方案的小区占比85%以上，对于存在停车、加装电梯、充电、安防、照明、智能信包箱及快件箱等完善类短板的小区，均有相关内容纳入改造方案的小区占比85%以上；对存在体育健身以及养老、
托育等提升类设施短板的小区，将相关设施短板均纳入改造方案，拟通过改造、新建、租赁、购买等方式在片区层面统筹补齐的小区占比85%</t>
  </si>
  <si>
    <t>我区完善城镇老旧小区改造质量安全事中事后监管机制、制定城镇老旧小区改造工程质量通病防治导则并强化运用，压实建设单位、设计单位、施工单位、监理单位等参建单位质量安全责任</t>
  </si>
  <si>
    <t>我区将改造后水电气热信等专营设施设备产权依照法定程序移交给专业经营单位，由其负责维护管理的小区，占年度计划改造小区比例60%以上；建立健全住宅专项维修资金归集、使用、续筹机制的小区，占年度计划改造小区比例60%以上</t>
  </si>
  <si>
    <t>出台精简改造项目市批、整合利用小区及周边存量资源、改造中既有土地集约混合利用和存量房 屋设施兼容转换等方面配套政策，省级因地制宜完善适应改造需要标准体系的</t>
  </si>
  <si>
    <t>从目前反馈情况看，老旧小区居民满意率达到100%。</t>
  </si>
  <si>
    <t>按照老旧小区改造绩效评价指标，我们对长春市九台区2022年老旧小区改造绩效评价指标得分情况，逐项进行说明，九台区2022年绩效指标评价得分为91分。</t>
  </si>
  <si>
    <t>2022年九台区老旧小区改造资金来源为中央预算内资金3452万元，中央财政补助资金2940万元及地方财政拨款，2022年财政安排资金200万元。</t>
  </si>
  <si>
    <t>根据《吉林省城镇保障性安居工程专项资金管理办法》（吉财综[2019]847号）文件规定，结合我区年度任务、项目工程进度和实际资金需求，及时分配下达拨付专项资金。</t>
  </si>
  <si>
    <t xml:space="preserve">      根据财政部 住房城乡建设部《关于印发城镇保障性安居工程财政资金绩效评价办法的通知》（财综[2020]19号）文件，严格
  执行文件要求，建立绩效评价机制，要求有关单位及时上报绩效目标表，并在年度预算执行终了时开展预算执行绩效自评。</t>
  </si>
  <si>
    <t xml:space="preserve">              通过审计、财政等部门检查不存在资金截留、挪用等违规违纪问题。</t>
  </si>
  <si>
    <t xml:space="preserve">              1.已经建立城镇老旧小区改造项目储备库，并对入库项目建立档案、实现同步录入改造项目基本情况、居民改造意愿、改造方案、工程进度、
         改造前后效果的数据、图片信息等；2.根据小区配套设施状况，改造方案的完整性、针对性、居民改造意愿等，对入库项目初步实施方案进
         行量化计分、排序，明确纳入小区改造年度改造计划的优先顺序。
</t>
  </si>
  <si>
    <t xml:space="preserve">            1.九台区已建立政府统筹、条块协作、各部门齐抓共管的专门工作机制，形成工作合力；2.九台区年度改造计划均与水电气热信等、有效衔
        接，对需改造水电气热信等设施的小区，开工改造前均就水电气热信等设施形成统筹施工方案。</t>
  </si>
  <si>
    <t xml:space="preserve">              已经编制了绩效目标、及时开展绩效评价工作，按时报送绩效评价报告且内容完整。</t>
  </si>
  <si>
    <t xml:space="preserve">     九台区2022年老旧小区改造任务10个小区，改造面积57.35万平方米，改造户数7253户，栋数131栋。实际完成改造任务10
 个小区，实际改造面积57.35万平方米，实际改造户数7253户，实际改造栋数131栋。</t>
  </si>
  <si>
    <t xml:space="preserve">     1、建立小区改造居民参与机制方案，成立党组织的小区占年度计划比例60%以上；2、选举业主委员会的小区占年度计划比例60%以
 上；3.改造方案（含改造后小区物业管理模式、居民缴纳必要的物业服务费用等）经法定比例以上居民书面（线上）表决同意的小
 区比例100%的。</t>
  </si>
  <si>
    <t xml:space="preserve">    1.对于在老旧管线等市政配套基础设施、小区内建筑物本体公共部门维修、北方采暖区建筑节能改造以及公共区域无障碍设施、适老化改造、适儿化改造等方面存在短板的小区，将相关设施短板均纳入改造方案的小区占比85%以上；2.对于存在停车、充电、安防、照明、智能信包箱及快件箱等完善类短板的小区，均有相关内容纳入改造方案的小区占比85%以上；3.小区体育健身统筹补齐占85%以上；4.与相邻周边地区联动、连片实施改造小区占年度计划改造小区比例50%以上。</t>
  </si>
  <si>
    <t xml:space="preserve">             九台区完善城镇老旧小区改造质量安全事中事后监管机制、制定城镇老旧小区改造工程质量通病防治导则并强化运用，压实建设单位、
         设计单位、施工单位、监理单位等参建单位质量安全责任。</t>
  </si>
  <si>
    <t xml:space="preserve">             1、将改造后水电气热信等专营设施设备产权依照法定程序移交给专业经营单位，由其负责维护管理小区的，占年度计划改造小区
          比例60%以上 ；2、建立健全住宅专项维修资金归集、使用、续筹机制的小区，占年度计划改造小区比例60%以上。    </t>
  </si>
  <si>
    <t xml:space="preserve">                 整合利用小区及周边存量资源。</t>
  </si>
  <si>
    <t xml:space="preserve">            九台区2022年城镇老旧小区改造工程按照改造方案施工，小区群众满意度97%，居住环境改善，幸福感、获得感、安全感获得提升。</t>
  </si>
  <si>
    <t>2022年我市老旧小区改造项目总投资11313万元，其中中央财政补助资金1000万元，实际支付1000万元。中央预算内资金1658万元，实际支出1160万元。</t>
  </si>
  <si>
    <t>按照吉林省城镇保障性安居工程专项资金管理办法，结合工程形象进度及时拨付资金。</t>
  </si>
  <si>
    <t>上级财政补助资金（当年指标数）1000万，实际支出进度100%</t>
  </si>
  <si>
    <t>资金使用没有违规违纪情况；通过审计、财政等部门检查不存在资金截留、挪用、交叉重复等违规违纪行为。</t>
  </si>
  <si>
    <t>1.建立老旧小区项目储备库，将2005年以前建成的小区列入十四五改造计划，建立台账将各小区基本信息录入，同步完成改造意愿调查、改造方案、工程进度、改造后前后对比图片等档案资料；2.通过调取房产档案，明确小区建成年限，结合小区现状和居民改造意愿强度，进行排序后列入各年度改造计划。</t>
  </si>
  <si>
    <t>1.成立老旧小区改造工作领导小组和工作专班，明确各部门工作职责；2.制定改造方案前，征求管线单位意见，达成一致意见后实施。</t>
  </si>
  <si>
    <t>及时报送绩效评价表、绩效评价报告且内容完整</t>
  </si>
  <si>
    <t>榆树市中央财政城镇保障性安居工程建设项目计划改造老旧小区32个、36栋楼、建筑面积19.71万平方米、2321户，实际改造老旧小区32个、36栋楼、建筑面积19.71万平方米、2321户。</t>
  </si>
  <si>
    <t>成立党组织的小区占年度计划比例70%，选举业主委员会的小区占年度计划比例70%，改造方案（含改造后小区物业管理模式、居民缴纳必要的物业服务费用等)经法定比例以上居民书面（线上）表决同意的小区占年度计划改造小区比例100%</t>
  </si>
  <si>
    <t>改造内容包括道路、排水、绿化、供热、燃气、照明、监控、停车位、无障碍设施、电力、照明、通信电缆入地、充电桩、健身器材、屋面防水、外立面改造、楼宇门更换、楼梯间改造等内容；</t>
  </si>
  <si>
    <t>制定了榆树市老旧小区改造施工管理办法，压实监管单位、建设单位、设计单位、监理单位、施工单位工作责任，定期对施工现场安全和质量进行检查，严格按照设计施工。</t>
  </si>
  <si>
    <t>改造后专业经验单位负责维护管理的小区占年度计划改造小区情况占年度计划比例80%，建立健全住宅专项维修基金归集、使用、续筹机制的小区情况占年度计划比例100%</t>
  </si>
  <si>
    <t>精简老旧小区改造项目审批程序，节省审批时间，施工许可全部在线上办理完成；整合利用小区及周边存量资源，因地制宜完善适应改造需要标准体系。</t>
  </si>
  <si>
    <t>通过对老旧小区居民进行走访调查，普遍认为老旧小区改造是一项民生工程，小区道路、排水、供热、绿化、屋面防水、楼宇门等明显改善，切实提高了居住条件和生活质量。</t>
  </si>
  <si>
    <t>2022年中央财政城镇保障安居工程专项补助资金共下达1719万元，已支付施工单位700万元；项目供热管线改造中，管线经营单位出资对部分主管线进行了改造，约200万元。</t>
  </si>
  <si>
    <t>资金管理办法、制度健全规范；资金按规定时间分配下达到项目单位，资金分配结合德惠市城镇老旧小区改造，有针对性地改善改造对象的居住条件。</t>
  </si>
  <si>
    <t>2022年中央财政城镇保障安居工程专项补助资金共下达1719万元</t>
  </si>
  <si>
    <t>无相关情况</t>
  </si>
  <si>
    <t>将市域内2005年以前建成小区纳入项目储备库，并同步录入了小区基本情况；对改造计划内小区进行了现状踏查，改造前发放了居民意愿调查表，制定了改造方案，并将改造前后效果图片信息存档；根据改造方案和小区位置，按照连片改造的原则，确定小区改造顺序。</t>
  </si>
  <si>
    <t>成立由市委书记、市长为双组长，主管副市长为副组长，相关部门主要负责人为成员的旧改工作领导小组，对进行统筹谋划并形成工作合力。开工前就水电气热信等相关专营设施改造方案与各专业单位进行会商，由相关单位对改造方案进行技术确认。</t>
  </si>
  <si>
    <t>严格按照要求及时、完整报送绩效评价报告。</t>
  </si>
  <si>
    <t>2022年共改造12个小区，56栋楼, 307个单元，3537户，改造建筑面积为27.32万平米。已全部开工</t>
  </si>
  <si>
    <t>1.街道、社区指导小区成立楼院党小组，成立小区管理大队党支部；
2.协同街道、社区组织业主成立业主委员会；
3.改造前发放了居民意见调查表，对硬件设施和物业管理模式等改造内容进行了书面确认；
4.聘请小区业主代表对来就小区改造方案设计及实施过程进行监督，利用社区微信群对改造中共同决定的事项进行通报和表决。</t>
  </si>
  <si>
    <t>1.改造计划内小区改造方案内全部编制了公共部位维修、供热等短板的改造内容；
2.改造计划内小区改造方案内全部编制了照明、停车位等短板的改造内容；
3.改造方案内拟通过新增减建设器材，建设休闲广场等措施，改善体育健身类短板；
4.实施连片改造；</t>
  </si>
  <si>
    <t>对项目进展情况即时监督管理、制定奖惩措施，在改造建设过程当中，邀请群众监督，每个小区由业主推选3人以上对施工过程全程监督。旧改办不定时抽查，并由纪检部门全程跟踪，设立监督举报电话，在施工前必须将所有材料送到具有资质的监测部门进行检测，从根源上杜绝偷工减料、以次充好等现象发生；
不存在群众信访投诉、审计发现、媒体曝光改造项目存在工程质量安全问题。</t>
  </si>
  <si>
    <t>改造后小区内的水电气热信等专营设施全部由专业经营单位负责维护管理。
建立了物业维修基金追缴制度。</t>
  </si>
  <si>
    <t>2022年老旧小区改造审批手续全部实行线上审批；拟将符合条件的小区内闲置房屋改造成活动室、党建宣传室等服务类场所。</t>
  </si>
  <si>
    <t>通过抽查调查，居民满意度达到90%。</t>
  </si>
  <si>
    <t>2022年农安县老旧小区改造项目，其中；中央财政补助资金2737万元，中央预算内资金2149万元，我县严格按照施工进度及时拨付施工单位。</t>
  </si>
  <si>
    <t>严格按照《中央财政城镇保障性安居工程专项资金管理办法》（财综〔2019〕31号）、《吉林省城镇保障性安居工程专项资金管理办法》（吉财综〔2019〕847号）和国家、省、市等有关规定要求实施，出台《安图县城镇老旧小区改造项目资金管理办法》；严格审批程序，根据每一次报送的申请资金材料拨付资金；</t>
  </si>
  <si>
    <t>在摸清既有城镇老旧小区底数的基础上，建立了项目库，制定了《农安县老旧小区改造提质工作绩效考核办法》，成立了《农安县老旧改造工作领导小组》，实行“一区一案”。各标段建设项目部，由各项目部进行具体施工。制定《老旧小区改造效果评价考核表》，此表采取百分制，现场考察时由建设单位、监理公司共同考核，根据施工进度及打分情况对每次拨付款的多少进行划分。</t>
  </si>
  <si>
    <t>农安县无违规违纪情况。</t>
  </si>
  <si>
    <t>在摸清既有城镇老旧小区底数的基础上，建立了项目库；项目库中录入改造项目基本情况、居民改造意愿、改造方案、工程进度、改造前后效果的数据、图片信息；制定《2022农险县老旧小区改造实施方案》和《“十四五”规划》，明确纳入年度改造计划的优先顺序。</t>
  </si>
  <si>
    <t>建立由县委县政府统筹、各部门齐抓共管的专门工作机制，形成工作合力；年度改造计划均与水电气热信等单位有效衔接，做好沟通工作，对需改造水电气热信等设施的小区，开工改造前均就水电气热信等专人到现场勘验设计，形成统筹施工方案。</t>
  </si>
  <si>
    <t>老旧小区改造工作实施周调度、月检查、年考核制度，强化工作落实结果考评运用。每月由施工单位各标段项目负责人汇总施工情况，形成材料经由监理上报至住建局，形成半月报或月报。</t>
  </si>
  <si>
    <t>2022年农安县计划改造65个小区，现65个小区已全面开工，2022年农安县计划改造4810户，现4810户已全面开工；2022年农安县计划改造79栋楼，现79栋楼已全面开工；2022年农安县计划改造37.06万平方米，现37.06万平方米已全面开工；。</t>
  </si>
  <si>
    <t>2022年农安县改造65个老旧小区中，选举业主委员会，制定《农安县老旧小区改造项目民意调查表》，达成共治。</t>
  </si>
  <si>
    <t>严格按照《吉林省住房和城乡建设厅关于发布&lt;吉林省城市老旧小区整治提升技术导则&gt;的通告》（第545号）要求实施，建设单位、设计单位、施工单位、监理单位等参建单位做好工作划分，明确工作责任。</t>
  </si>
  <si>
    <t>2022年农安县改造65个老旧小区中，将改造后水电气热信等专营设施设备产权依照法定程序移交给专业经营单位，由其负责维护管理的小区；建立健全住宅专项维修资金归集、使用、续筹机制。</t>
  </si>
  <si>
    <t>文字说明</t>
  </si>
  <si>
    <t>通过发放《农安县老旧小区改造项目民意调查表》，了解居民对农安县老旧小区改造的满意程度。</t>
  </si>
  <si>
    <t>2022年，共筹集资金13553万元，其中中央财政补助资金4773万元，中央发改预算内补助资金8780万元，区财政安排一般债券资金1300万元，各管线资金5553万元，其中燃气改造项目企业投资部分通过银行贷款方式筹集。</t>
  </si>
  <si>
    <t>按照《吉林省城镇保障性安居工程专项资金管理办法》（吉财综〔2022〕）679号），采取因素法及时制定分配方案将资金计划下达至各区，用于城镇老旧小区改造支出。</t>
  </si>
  <si>
    <t>初步建立预算执行、绩效监控机制，正在逐步完善。</t>
  </si>
  <si>
    <t>严格按照规定用途使用保障性安居工程资金，确保资金专款专用，没有滞留、挤占和挪用的情况。不存在违规违纪情况。</t>
  </si>
  <si>
    <t>各区通过对辖区内老旧小区进行普查，建立城镇老旧小区改造项目储备库，对入库项目建立档案、实现同步录入改造项目基本情况、居民改造意愿、改造方案、工程进度、改造前后效果的数据、图片信息；根据小区配套设施状况，改造方案的完整性、针对性、居民改造意愿等，对入库项目排序，明确纳入年度改造计划的优先顺序。</t>
  </si>
  <si>
    <t>市政府成立领导小组，印发《吉林市2022年老旧小区改造工作实施方案》，建立政府统筹、条块协作、各部门齐抓共管的专门工作机制，形成工作合力；我市2022年度改造计划均与水电气热等相关专营设施增设或改造计划有效衔接，对需改造水电气热等设施的小区，均列入改造方案和可研报告，同步实施改造。</t>
  </si>
  <si>
    <t>按照《城镇保障性安居工程财政资金绩效评价办法》规定，认真进行绩效评价工作，并及时上报绩效自评报告。</t>
  </si>
  <si>
    <t>2022年计划改造老旧小区60个，改造小区楼栋数286栋，改造小区面积157.94万平方米，改造小区户数20402户，已全部开工，目标完成率100%。</t>
  </si>
  <si>
    <t>各小区所在街道、社区均成立党组织；根据《吉林省物业管理条例》（2021年8月1日实施）规定和居民意愿，积极推动成立业主委员会和物业管理委员会；对于改造方案（含改造后小区物业管理模式、居民缴纳必要的物业服务费用等）广泛征求居民意见；各区引导居民利用“互联网+共建共治”等线上手段，对改造中共同决定事项进行表决，提高居民协商议事效率的。</t>
  </si>
  <si>
    <t>按照基础类、完善类、提升类改造内容，我市根据居民改造意愿，结合小区实际，将污水、供热、燃气等市政配套基础设施改造、单元门、屋面防水等小区内建筑物本体公共部门维修、北方采暖区建筑节能改造（维修）以及公共区域无障碍设施、适老化改造等方面纳入改造方案；将停车泊位、充电、安防、照明等完善类改造内容纳入改造方案；对存在体育健身以及养老、托育等提升类设施短板的小区，将相关设施短板均纳入改造方案，拟通过改造、新建、租赁、购买等方式在片区层面统筹补齐；与相邻小区及周边地区联动、连片实施改造小区占年度计划改造小区比例达50%以上。</t>
  </si>
  <si>
    <t>为保证老旧小区改造工程质量，强化事中事后监管，我市采取多项措施：一是建立巡查、抽查制度。各区精心组织、加强管理，合理设计，建立工程施工质量责任制，对施工现场进行监管，发现问题及时解决。市住建局不定期对各施工现场进行抽查，对发现的问题下发整改告知单，限时整改。二是成立改造监督委员会，选任责任心强、沟通能力强的街道、社区、物业企业工作人员、居民代表组成改造监督委员会，委员对施工全过程进行监督，并及时将问题反馈给主管部门。三是建立公示制度，小区改造过程中，由施工单位制作公示板，放置于改造小区明显位置，将相关单位信息、工程内容、标准和完成时限等内容向广大居民进行公示，接受群众实时监督。工程质量符合标准，没有经住房城乡建设、监察等部门检查，或经群众举报、新闻媒体曝光存在工程质量问题的情况。</t>
  </si>
  <si>
    <t>涉及小区水电气热信等专营设施设备改造的，在改造后全部移交给专业经营单位，由其负责维护管理的小区；市住建局印发《关于开展城镇老旧小区物业维修资金相关工作的通知》建立健全住宅专项维修资金归集、使用、续筹机制。</t>
  </si>
  <si>
    <t>我市印发《吉林市2022年老旧小区改造工作实施方案》和《关于印发吉林市城区废弃及违法建筑拆除治理专项行动方案的通知》，精简改造项目审批、整合利用小区及周边存量资源。</t>
  </si>
  <si>
    <t>在改造前，小区所在街道、社区充分征求居民意见，按照居民需求，确定改造项目，以小区存在的问题为导向，结合小区实际，改造小区基础设施、改善小区环境。居民满意度达到80%以上。</t>
  </si>
  <si>
    <t>我县本年度老旧小区改造72栋楼房，实际支出1419.698万元。其中中央补助资金支出194.178万元；社会筹集724.32万元；县财政安排资金501.2万元，中央预算内资金2582万元，支出54万元。</t>
  </si>
  <si>
    <t>已建立了预算执行、绩效监控机制；编制了绩效目标、及时开展绩效评价工作。由于工程于2023年竣工，资金将按照工程进度及时拨付到位。</t>
  </si>
  <si>
    <t>年度无重大不良影响及任何违规违纪事件</t>
  </si>
  <si>
    <t>已建立城镇老旧小区改造项目储备库，同步根据整体改造情况进行了初步的排序，对入库项目建立档案、实现同步录入改造项目基本情况、工程进度、改造前后效果的数据等信息</t>
  </si>
  <si>
    <t>由我部门牵头，形成了政府统筹、各部门协作的施工模式，做到了水电气热信等相关专营设施增设或改造进度有效衔接，已完成年初计划任</t>
  </si>
  <si>
    <t>能够按照要求编制绩效目标，开展绩效评价工作，并在规定时间内报送数据准确，内容详实的自评表及评价报告</t>
  </si>
  <si>
    <t>永吉县2022年度老旧小区改造项目计划改造14个小区，4024户，实际改造小区14个，开工比例为100%</t>
  </si>
  <si>
    <t>有9个小区含2519户成立党组织的小区占年度计划比例60%以上；所有改造小区均成立、选举业主委员会；书面表决同意改造方案</t>
  </si>
  <si>
    <t>1.对于在老旧管线等市政配套基础设施、小区内建筑物本体公共部门维修、北方采暖区建筑节能改造以及公共区域无障碍设施、适老化改造、适儿化改造等方面存在短板的小区，均纳入改造方案的小区占比85%以上；2.对于存在停车、充电、安防、照明、等完善类短板的小区，均有相关内容纳入改造方案的小区占比90%以上；3.对存在体育健身以及养老、托育等提升类设施短板的小区，将相关设施短板均纳入改造方案，4.与相邻小区及周边地区联动、连片实施改造小区占年度计划改造小区比例50%以上。兴凯路与周围旧改项目同步改造。</t>
  </si>
  <si>
    <t>已建立健全城镇老旧小区改造质量监管机制，年度无群众投诉及各种形式反馈的工程质量及安全隐患问题</t>
  </si>
  <si>
    <t>改造后水电气热信等专营设施设备产权依照法定程序移交给专业经营单位，由其负责维护管理的小区，占年度计划改造小区比例60%以上；建立健全住宅专项维修资金归集、使用、续筹机制的小区，占年度计划改造小区比例60%以上</t>
  </si>
  <si>
    <t>已整合老旧小区周边资源，并对其因地制宜进行了改善并出台相关政策。</t>
  </si>
  <si>
    <t>改造小区居民满意度高于80%</t>
  </si>
  <si>
    <t>蛟河市以公开招标形式运用市场化经营主体实现小区改造，组织协调街道、社区等相关部门共同研究小区改造政策，充分调动社区、居民参与旧改工作的积极性，动员供热、燃气企业出资到老旧小区改造工作，动员业主采取使用物业维修资金或直接出资等方式参与小区改造。</t>
  </si>
  <si>
    <t>资金管理健全，蛟河市依据《吉林省政府集中采购目录及标准》出台了《蛟河市政府投资管理办法》，由财政部门将具体资金分配到具体项目。文字说明</t>
  </si>
  <si>
    <t>没有违规违纪问题。在各级审计、财政等部门核查过程不存在资金截留、挪用等违规违纪问题，不存在群众举报媒体曝光后查实的违规违纪问题。文字说明</t>
  </si>
  <si>
    <t>做好项目设计实施。及时协调发改，对改造项目及时建立重大项目库，并按月在国家重大项目库中更新项目信息；同步对改造前后效果、居民改造意愿、改造方案及时在项目库内进行录入，在录入国家重大项目库时，根据居民的改造意愿及改造方案进行排序，明确纳入年度改造计划顺序。</t>
  </si>
  <si>
    <t>为推进蛟河市老旧小区改造工作，蛟河市人民政府专门成立了由市长任组长的蛟河市老旧小区改造工作指挥领导小组，明确了城管局、
财政局、发改局、相关街道等成员单位的职责及分工；在住建局设立老旧小区改造工作专班，下设旧改办公室，配备了现场代表、内业资料、信息报送等人员，负责全面组织协调我市旧改工作。通过派驻现场代表、建立微信群、日调度项目进展情况等方式加强项目监督管理、制定并执行了《蛟河市老旧小区改造工程管理规定》，科学合理的奖惩措施。建立七牌一图制度。将建设单位、设计单位、监理单位、设计图纸、管理人员、供水、供热、供电等部门的相关信息以公示板的方式对涉及改造的小区居民公布，建筑材料及施工工艺以展示柜、或现场留存的方式进行公示，做到群众了解知情改造工作；</t>
  </si>
  <si>
    <t>在申请资金同时我市组织财政等相关部门对当年的改造项目编制绩效目标，财政承受能力报告，及时开展绩效评价，按时完成绩效目标。
旧改办派专人负责信息报送，及时与省厅、省发改、蛟河市发改局等部门沟通，按照省厅要求半及时、准确、真实、完整的报送了改造进度月报和全国城镇老旧小区改造计划进度表等相关信息。</t>
  </si>
  <si>
    <t>蛟河市编制了《2022年老旧小区改造实施方案》，统筹当年的改造计划，按时对2022年老旧小区基础设施改造工程进行开工建设。以小区计数2022年我市共计改造11个小区，现已全部开工；以户计数共计3053户，已全部开工；以建筑面积计数共计25.38万平，已全部开工；以栋数计数共计49栋楼，现已全部开工改造。</t>
  </si>
  <si>
    <t>成立业主委员会、物业管理委员会、物业管理协会，22年我市共计改造11个小区，已全部成立基层党组织及物业管理委员会，文字说明</t>
  </si>
  <si>
    <t>小区公共配套设施不断完善，通过项目实施，所有小区内建设了休闲座椅，楼道内安装了休息座、安装监控、庭院景观灯，单元门台阶修建适老、适残坡道，小区内道路减低坡度，最大限度方便老人、残疾人的出行；有条件的小区安装电动车充电桩、小区门口车号识别系统；改造同时与相关联的小区联动改造，连接改造其他小区的污水、雨水管线，做到雨污分流。在可研、设计等环节就考虑周边小区的海绵城市建设，在小区多余的空地、楼间、违建拆除露出的空地建设铺设透水方砖、下沉式绿地，形成小雨流入地下、大雨地下收集一半的方案，解决了小区下雨集水全部流入市政管网，文字说明</t>
  </si>
  <si>
    <t>通过派驻现场代表、建立微信群、日调度项目进展情况等方式加强项目监督管理、制定并执行了《蛟河市老旧小区改造工程管理规定》，
科学合理的奖惩措施。压实建设单位、设计单位、监理单位、施工单位安全管理责任，由我市住建局安监科每周调度安全落实情况，设立打卡机制，落实监理工程师、项目经理、安全员的责任。不存在群众信访、审计发现、媒体曝光等工程质量问题。</t>
  </si>
  <si>
    <t>我市老旧小区改造在设计阶段就协调供水、供热、燃气企业参与改造设计，提供小区管线现状，签署接管责任书，改造过程中，专营单位全程参与改造，以便于竣工后由专营单位进行接管。
建立物业维修资金归集使用机制，居民在填写改造意愿表时就将物业维修资金缴存作为必须填写项，由我市物业管理中心依据《吉林省物业专项维修资金管理办法》负责归集、使用。</t>
  </si>
  <si>
    <t>根据《吉林省人民政府办公厅关于全面推进老旧小区改造的实施意见》有效破解改造中审批难题，深化工程建设审批制度改革，优化城镇老旧小区改造项目审批，
吉林省城市管理工作联席会议办公室出台了《优化城镇老旧小区改造指导意见》的通知，我市严格执行对老旧小区改造手续审批进行简化，从而加快老旧小区改造审批手续办理。</t>
  </si>
  <si>
    <t>积极回应解决百姓诉求，对社区、居民提出的改造述求经领导同意后做到应改尽改，群众满意度达到90%，居民多次送来感谢信和锦旗。</t>
  </si>
  <si>
    <t>严格按照省资金管理使用，资金按规定时间分配到市财政部门，有针对性地改善老旧小区居民居住条件</t>
  </si>
  <si>
    <t>严格按照省厅要求及时开展绩效评价工作</t>
  </si>
  <si>
    <t>编制了舒兰市老旧小区改造专项规划</t>
  </si>
  <si>
    <t>成立了市长任组长、各部门主要领导、专业运营单位为成员的老旧小区改造领导小组，协调各单位积极推进改造工作</t>
  </si>
  <si>
    <t>严格按照要求及时开展绩效评价工作</t>
  </si>
  <si>
    <t>舒兰市2022年老旧小区改造主要对制动器小区、新村小区等6个小区进行改造，已全部开工建设、</t>
  </si>
  <si>
    <t>小区改造主要包括基础设施及公共设施、排水工程、供水工程、电气工程等工程，主要有小区安防监控系统、生活垃圾箱、成品座椅、健身器材、景观垃圾箱、成品蓝牙道闸、景观亭、成品木质座椅、小、健身器材；宣传栏10个；新建围栏新建人行门8个等、</t>
  </si>
  <si>
    <t>项目正在实施中，施工过程中我们按照国家规范严格进行质量监管</t>
  </si>
  <si>
    <t>改造过程中由专营单位参与监督实施，</t>
  </si>
  <si>
    <t>严格执行精简改造项目审批手续于要求</t>
  </si>
  <si>
    <t>截止目前，居民对我市老旧小区改造工作支持、配合，未发生信访事件</t>
  </si>
  <si>
    <t>资金管理办法健全规范，及时将资金分解到或明确到具体项目</t>
  </si>
  <si>
    <t>我市建立了老旧小区改造资金预算执行、绩效监控机制</t>
  </si>
  <si>
    <t>我市项目没有违规违纪情况</t>
  </si>
  <si>
    <t>我市建立城镇老旧小区改造项目储备库，对入库项目建立档案、实现同步录入改造项目基本情况、居民改造意愿、改造方案、工程进度、改造前后效果的数据、图片信息文字说明</t>
  </si>
  <si>
    <t>建立专门工作机制，形成工作合力对需改造，水电气热信等设施的小区，开工改造前均就水电气热信等设施形成统筹施工方案的</t>
  </si>
  <si>
    <t>我市改造任务完成100%</t>
  </si>
  <si>
    <t>成立党组织的小区20个，选举业主委员会的小区21个，改造方案（含改造后小区物业管理模式、居民缴纳必要的物业服务费用等）经法定比例以上居民书面（线上）表决同意的小区占年度计划改造小区比例100%的，居民利用线上手段，对改造中共同决定事项进行表决，提高居民协商议事效率</t>
  </si>
  <si>
    <t>对于在老旧管线等市政配套基础设施、小区内建筑物本体公共部门维修、北方采暖区建筑节能改造以及公共区域无障碍设施、适老化改造、适儿化改造等方面存在短板的小区，将相关设施短板均纳入改造方案的32个，.对于存在完善类短板的小区，均有相关内容纳入改造方案的小区32个.对存在提升类设施短板的小区，将相关设施短板均纳入改造方案，通过改造、新建、租赁、购买等方式在片区层面统筹补齐的小区32个.与相邻小区及周边地区联动、连片实施改造小区占年度计划改造小区32个</t>
  </si>
  <si>
    <t>我市完善了城镇老旧小区改造质量安全事中事后监管机制、制定城镇老旧小区改造工程质量通病防治导则并强化运用，压实建设单位、设计单位、施工单位、监理单位等参建单位质量安全责任，不存在质量问题</t>
  </si>
  <si>
    <t>我市将改造后水电气热信等专营设施设备产权依照法定程序移交给专业经营单位，建立健全住宅专项维修资金归集、使用、续筹机制的小区</t>
  </si>
  <si>
    <t>出台了精简改造项目审批</t>
  </si>
  <si>
    <t>满意度指标平均达到90%</t>
  </si>
  <si>
    <t>专项债已申请发行6000万元，国家发改委已经通过，财政部门尚未通过，第二批申报继续向上争取专项债发行。小区居民以监督员的形式以劳代资，对小区改造进行回馈。</t>
  </si>
  <si>
    <t>严格执行各级财政部门相关要求，同时无违规使用情况发生。</t>
  </si>
  <si>
    <t>严格执行各级财政部门相关要求，执行相关绩效制度等</t>
  </si>
  <si>
    <t>严格执行各级财政部门相关要求，执行相关绩效制度等，同时无违规使用情况发生。</t>
  </si>
  <si>
    <t>我市老旧小区均已入库，按片区及规模进行改造。</t>
  </si>
  <si>
    <t>市政府多次组织召开老旧小区改造联席会议，会议上强调各部门应通力协作，并与街道、水电气热管线单位等主要部门建立联络群，协调统筹。</t>
  </si>
  <si>
    <t>严格执行各级财政部门相关要求，按时报送绩效制度等。</t>
  </si>
  <si>
    <t>已办理完施工许可，全面开工。</t>
  </si>
  <si>
    <t>成立党组织的小区不足60%，其他都按要求办理。</t>
  </si>
  <si>
    <t>已全面开工</t>
  </si>
  <si>
    <t>质监站、安监站全程监督监管，我市聘请专业监理公司全过程监督，保留相关隐蔽工程照片等</t>
  </si>
  <si>
    <t>改造后由专营单位进行维护，但维修金正在推进。</t>
  </si>
  <si>
    <t>我市根据相关政策，精简改造审批程序，并在改造过程中对现有的闲置房屋进行收回利用，取得良好效果。</t>
  </si>
  <si>
    <t>截至目前，入户调查满意度80%以上。</t>
  </si>
  <si>
    <t>四平市地区评价分91分，,其中1.由市场化运作的规模化实施运营主体实施的小区占年度计划改造小区比例30%以上的扣1分（1分）。中央补助资金占比40%及以下的扣2分（2分）。3.通过银行贷款、企业债券等方式筹集资金的扣1分（1分）。4.地方财政安排资金用于城镇老旧小区改造的扣1分（2分）。5.市县发行地方政府专项债券或一般债券用于城镇老旧小区改造的扣1分（1分）。6.居民参与出资改造的小区占全部改造小区比例达到60%及以上的扣1分（1分）。</t>
  </si>
  <si>
    <t>建立预算执行、绩效监控机制；按照省厅下达的绩效目标表、及时开展绩效评价工作。2022年老旧小区改造中央财政专项资金进行资金分配得5分。</t>
  </si>
  <si>
    <t>建立预算执行、绩效监控机制；按照省厅下达的绩效目标表、及时开展绩效评价工作得2分。2022年老旧小区改造中央财政专项资金进行使用50%。</t>
  </si>
  <si>
    <t>通过审计、财政等部门检查不存在资金截留、挪用、交叉重复等违规违纪行为，或经群众举报、新闻媒体曝光，经查实不存在违规违纪行为得5分。</t>
  </si>
  <si>
    <t>1、对四平市2000前301个城镇老旧小区进行项目储备，建立数据库，对基本数据进行录取，对居民改造意愿、改造方案、工程进度、改造前后效果的数据、图片信息实施录入，保障改造落实到人民切身实处。2、发动群众党员，社区力量，团队协作，积极对小区配套设施进行研判，确定其改造顺序得3分。</t>
  </si>
  <si>
    <t>四平市建立了城镇老旧小区实施方案，及工作职责要求，对配套附属设施单位进行统一协调，统一部署，加快了城镇老旧小区改造的实施过程，对需改造水电气热信等设施的小区，开工改造前均就水电气热信等设施形成了统筹施工方案得2分。</t>
  </si>
  <si>
    <t>四平市每年度末对改造小区进行绩效评价，按时报送绩效评价报告，内容完整，数据真实得5分。</t>
  </si>
  <si>
    <t>四平市2022年度按时开工老旧小区建设，以小区数计，项目实际开工量等于年度计划的以户数计，项目实际开工量等于年度计划的；以建筑面积数计，项目实际开工量等于年度计划的；以楼栋数计，项目实际开工量等于年度计划得30分。</t>
  </si>
  <si>
    <t>2022年度成立党组织小区30个达到61%，选举业主委员会小区30个达到61%，改造方案表决占比100%，街道社区引导居民进行线上对老旧小区改造进行协商事宜得5分，4.市县引导居民利用“互联网+共建共治”等线上手段，对改造中共同决定事项进行表决，提高居民协商议事效率的扣1分（1分）。</t>
  </si>
  <si>
    <t>四平市对老旧小区管线市政设施，采暖区建筑节能，无障碍设施，适老化、适儿化改造优先改造。制定停车、家装电梯、充电、安防、照明、等进行完善。统筹考虑小区内建设设施，有相近的小区采取并区合用的方式，多层次考虑周边老百姓健身问题得10分。</t>
  </si>
  <si>
    <t>我市对2022年老旧小区改造质量安全问题采取事前风险评估，事中风险二次评估，对于高风险项目加大监控力度，对于质量通病，安排专题会议，专人每日评控，把风险降到最低。城镇拉旧校区小区共曾质量安全问题，无群众举报、新闻媒体曝光情况得4分。</t>
  </si>
  <si>
    <t>我市改造后的老旧小区水电气热信由管线单位自行出资建设，其维护由产权单位自行负责，对于改造后的小区进行专项维修资金归集，建立长效管理机制得4分。</t>
  </si>
  <si>
    <t>根据国家、吉林省相关文件机制，四平市出台了相关政策，联合住建、发改、财政、自然资源局部门对老旧小区的前期手续进行联合审批，避免了前期手续繁杂办理时间缓慢得2分。</t>
  </si>
  <si>
    <t>对于老旧小区改造我市领导高度重视，对于群众反应的合理要求满意度达到85%，得5分。</t>
  </si>
  <si>
    <t>2022年老旧小区改造绩效评价指标自评得到91分。</t>
  </si>
  <si>
    <t>1.由市场化运作的规模化实施运营主体实施的小区占年度计划改造小区比例30%以上的扣1分（1分）。中央补助资金占比40%及以下的扣2分（2分）。3.通过银行贷款、企业债券等方式筹集资金的扣1分（1分）。4.地方财政安排资金用于城镇老旧小区改造的扣1分（2分）。5.市县发行地方政府专项债券或一般债券用于城镇老旧小区改造的扣1分（1分）。6.居民参与出资改造的小区占全部改造小区比例达到60%及以上的扣1分（1分）。</t>
  </si>
  <si>
    <t>1、对城区2005前107个城镇老旧小区进行项目储备，建立数据库，对基本数据进行录取，对居民改造意愿、改造方案、工程进度、改造前后效果的数据、图片信息实施录入，保障改造落实到人民切身实处。2、发动群众党员，社区力量，团队协作，积极对小区配套设施进行研判，确定其改造顺序得3分。</t>
  </si>
  <si>
    <t>建立了城镇老旧小区实施方案，及工作职责要求，对配套附属设施单位进行统一协调，统一部署，加快了城镇老旧小区改造的实施过程，对需改造水电气热信等设施的小区，开工改造前均就水电气热信等设施形成了统筹施工方案得2分。</t>
  </si>
  <si>
    <t>每年度末对改造小区进行绩效评价，按时报送绩效评价报告，内容完整，数据真实得5分。</t>
  </si>
  <si>
    <t>2022年度按时开工老旧小区建设，以小区数计，项目实际开工量等于年度计划的以户数计，项目实际开工量等于年度计划的；以建筑面积数计，项目实际开工量等于年度计划的；以楼栋数计，项目实际开工量等于年度计划得30分。</t>
  </si>
  <si>
    <t>2022年度选举业主委员会小区40个达到100%；改造方案（含改造后小区物业管理模式、居民缴纳必要的物业服务费用等）经法定比例以上居民书面（线上）表决同意的小区占年度计划改造小区比例100%的。</t>
  </si>
  <si>
    <t>对老旧小区管线市政设施，采暖区建筑节能，无障碍设施，适老化、适儿化改造优先改造。制定停车、家装电梯、充电、安防、照明、等进行完善。统筹考虑小区内建设设施，有相近的小区采取并区合用的方式，多层次考虑周边老百姓健身问题得10分。</t>
  </si>
  <si>
    <t>对2022年老旧小区改造质量安全问题采取事前风险评估，对于高风险项目加大监控力度，对于质量通病，安排专题会议，专人每日评控，把风险降到最低,无群众举报、新闻媒体曝光情况得4分。</t>
  </si>
  <si>
    <t>对改造后的老旧小区专业经营单位负责维护，对于改造后的小区进行专项维修资金归集，建立长效管理机制得4分。</t>
  </si>
  <si>
    <t>根据国家、吉林省、市出台了相关政策，联合住建、发改、财政、自然资源局部门对老旧小区的前期手续进行联合审批，避免了前期手续繁杂办理时间缓慢得2分。</t>
  </si>
  <si>
    <t>对于老旧小区改造领导高度重视，对于群众反应的合理要求满意度达到85%，得5分。</t>
  </si>
  <si>
    <t>2022年下达我市中央预算内资金1377万元、中央补助资金980万元。按照合同约定和工程形象进度，基础标段已完成30%工程量；公共标段已完成30%工程量，中央补助资金实际支出490万元。地方政府配套,348万元用于老旧小区改造前期费用，一般债券265.1万用于老旧小区改造。管线单位投资222万元用于改造。</t>
  </si>
  <si>
    <r>
      <rPr>
        <sz val="11"/>
        <color theme="1"/>
        <rFont val="宋体"/>
        <charset val="134"/>
      </rPr>
      <t>严格按照吉林省财政厅、住建厅《</t>
    </r>
    <r>
      <rPr>
        <sz val="9"/>
        <color rgb="FF000000"/>
        <rFont val="宋体"/>
        <charset val="134"/>
      </rPr>
      <t>关于印发〈吉林省城镇保障性安居工程专项资金管理办法〉的通知</t>
    </r>
    <r>
      <rPr>
        <sz val="11"/>
        <color rgb="FF000000"/>
        <rFont val="宋体"/>
        <charset val="134"/>
      </rPr>
      <t>》（吉财综〔2019〕847号）精神规范资金管理和强化绩效管理；工程开工时财政立即拨付资金到项目单位；在资金分配结合项目特点有针对性地对小区内水、电、气、路、楼体、防水、外墙涂料等进行改造，大大改善了居民居住条件。</t>
    </r>
  </si>
  <si>
    <t>双辽市住房和城乡建设局在老旧小区改造项目资金使用方面建立了预算执行、绩效监控机制；编制绩效目标并及时开展绩效评价工作。工程进度均符合工程合同进度要求。</t>
  </si>
  <si>
    <t>双辽市住房和城乡建设局在老旧小区改造项目实施过程中，全面严格资金监管，实行审计、财政等有关部门定期进行资金监督检查，未出现截留、挪用等违规违纪行为，也未出现群众上访举报媒体曝光等现象发生。</t>
  </si>
  <si>
    <t>双辽市住房和城乡建设局按照省厅要求，谋划一批、改造一批、储备一批的基本原则，各年度老旧小区改造项目均已建立了项目库，按时同步项目基本情况、工程进度、居民改造意愿、改造方案、改造前后效果图片数据等，明确了改造计划的优先顺序。</t>
  </si>
  <si>
    <t>我市政府高度重视老旧小区改造工程的实施情况，成立了市委书记、市长任双组长的领导小组，协调各部门，形成合力。改造施工前，水热电气等管线单位参与摸底调查，各自形成方案，有效衔接老旧小区改造。</t>
  </si>
  <si>
    <t>及时开展绩效评价工作，按时报送绩效评价报告</t>
  </si>
  <si>
    <t>双辽市2022年度计划改造小区33个小区、42栋楼、2209户，建筑面积18.78万平方米全部开工建设，目前因东北季节原因，已办理停工手续.预计2023年10月底前完成33个小区全部改造内容。</t>
  </si>
  <si>
    <t>老旧小区改造结合社区基层党建工作同步开展，组织小区居民成立业主委员会。改造方案经2/3以上的业主书面表决同意。</t>
  </si>
  <si>
    <t>老旧水热电气等管线、楼体公共部位、停车位、充电桩、安防、照明、健身器材均纳入老旧小区改造方案中。</t>
  </si>
  <si>
    <t>双辽市老旧小区改造实施过程中建立健全安全责任机制，压实建设单位、监理单位、设计单位、施工单位质量安全责任。现在尚未涉及质量问题。</t>
  </si>
  <si>
    <t>依据《关于双辽市老旧小区物业长效管理机制实施方案》双旧改办字[2021]3号文件，改造后小区内各专营管线移交给各管线单位，小区实施属地管理，做好移交手续，建立健全物业长效管理机制。</t>
  </si>
  <si>
    <t>根据《关于印发优化城镇老旧小区改造项目审批的指导意见（试行）》吉建办[2021]67号文件要求，优化老旧小区改造前期手续办理流程，加快推进改造进程。</t>
  </si>
  <si>
    <t>目前尚未全部完工，正在改造中。对于改造的小区，均是由政府先期排查，征求业主意见后，根据业主意愿进行改造，满意度基本达到85%以上。</t>
  </si>
  <si>
    <t>居民参与出资改造是拆除楼道内公共部分原因供热管道、楼梯扶手、楼宇门变卖所得上缴财政用于老旧小区改造作为百姓出资</t>
  </si>
  <si>
    <t>建立预算执行、绩效监控机制；按照省厅下达的绩效目标表、及时开展绩效评价工作得2分。2022年老旧小区改造中央财政专项资金进行使用45.3%。</t>
  </si>
  <si>
    <t>建立城镇老旧小区改造项目储备库，对入库项目建立档案、实现同步录入改造项目基本情况、居民改造意愿、改造方案、工程进度、改造前后效果的数据、图片信息；2.根据小区配套设施状况，改造方案的完整性、针对性、居民改造意愿等，对入库项目初步实施方案进行量化计分、排序，明确纳入年度改造计划的优先顺序。</t>
  </si>
  <si>
    <t>伊通满族自治县建立了城镇老旧小区实施方案，及工作职责要求，对配套附属设施单位进行统一协调，统一部署，加快了城镇老旧小区改造的实施过程，对需改造水电气热信等设施的小区，开工改造前均就水电气热信等设施形成了统筹施工方案得2分。</t>
  </si>
  <si>
    <t>每年度对改造小区进行绩效评价，按时报送绩效评价报告，内容完整，数据真实得5分。</t>
  </si>
  <si>
    <t>通满族自治县2022年度按时开工老旧小区建设，以小区数计，项目实际开工量等于年度计划的以户数计，项目实际开工量等于年度计划的；以建筑面积数计，项目实际开工量等于年度计划的；以楼栋数计，项目实际开工量等于年度计划得30分。</t>
  </si>
  <si>
    <t>2022年度成立党组织小区4个达到71%，选举业主委员会小区4个达到100%，改造方案表决占比100%，得4分。</t>
  </si>
  <si>
    <t>伊通满族自治县对老旧小区管线市政设施，采暖区建筑节能，无障碍设施，适老化、适儿化改造优先改造。制定停车、家装电梯、充电、安防、照明、等进行完善。统筹考虑小区内建设设施，有相近的小区采取并区合用的方式，多层次考虑周边老百姓健身问题得10分。</t>
  </si>
  <si>
    <t>我县对2022年老旧小区改造质量安全问题采取事前风险评估，事中风险二次评估，对于高风险项目加大监控力度，对于质量通病，安排专题会议，专人每日评控，把风险降到最低。城镇拉旧校区小区共曾质量安全问题，无群众举报、新闻媒体曝光情况得4分。</t>
  </si>
  <si>
    <t>改造后的老旧小区水、电、气、热、通信管线由红馨物业与居民签协议，并已进住，其维护由红馨物业负责，对于改造后的小区进行维修维护，建立长效管理机制得4分。</t>
  </si>
  <si>
    <t>根据国家、吉林省相关文件机制，伊通满族自治县出台了相关政策，联合住建、发改、财政、自然资源局部门对老旧小区的前期手续进行联审联批，避免了前期手续繁杂办理时间缓慢得2分。</t>
  </si>
  <si>
    <t>伊通满族自治县对于老旧小区改造我县领导高度重视，对于群众反应的合理要求满意度达到90%，得5分。</t>
  </si>
  <si>
    <t>填报单位：公主岭市</t>
  </si>
  <si>
    <t>公主岭市2022年老旧小区改造中标价格1.2亿元，中央财政补助资金下达4033万元、中央预算内资金下达2057万元、地方配套1200万元、资本运营单位投资450万元。已申请专项债券5600万元，尚未发行，共改造35个老旧小区其中有24个老旧小区有居民出资参与改造。</t>
  </si>
  <si>
    <t>在资金的申请、拨付及资金的管理方面严格按照财综【2014】14号文件，关于印发《中央财政城镇保障性安居工程专项资金管理办法》的通知要求执行；资金按规定时间分配下达到项目单位；资金分配结合本地区特点，有针对性地改善老旧小区居民居住条件:对2000年以前建成的环境条件较差、配套设施不全或破损严重、无障碍建设缺失、管理服务机制不健全、群众反映强烈的老旧小区进行改造。</t>
  </si>
  <si>
    <t>建立了预算执行、绩效监控机制.</t>
  </si>
  <si>
    <t>没有违规违纪情况；不存在通过审计、财政等部门检查存在资金截留、挪用、交叉重复等违规违纪行为，或经群众举报、新闻媒体曝光，经查实存在违规违纪行为。</t>
  </si>
  <si>
    <t>1.建立城镇老旧小区改造项目储备库，对入库项目建立档案、实现同步录入改造项目基本情况、居民改造意愿、改造方案、工程进度、改造前后效果的数据、图片信息；2.根据小区配套设施状况，改造方案的完整性、针对性、居民改造意愿等，对入库项目初步实施方案进行量化计分、排序，明确纳入年度改造计划的优先顺序。</t>
  </si>
  <si>
    <t>我市已发布老旧小区改造实施方案，并将每年改造计划与当地供水、气、热、电公司进行会议衔接。</t>
  </si>
  <si>
    <t>编制了绩效目标、及时开展绩效评价工作，按时报送绩效评价报告且内容完整的，</t>
  </si>
  <si>
    <t>改造小区居楼栋数</t>
  </si>
  <si>
    <t>以小区数计，项目实际开工量等于年度计划；以户数计，项目实际开工量等于年度计划；以建筑面积数计，项目实际开工量等于年度计划；以楼栋数计，项目实际开工量等于年度计划。</t>
  </si>
  <si>
    <t>我市街道社区已对老旧小区成立党组织的小区占年度计划比例60%以上，并成立业主委员会的小区占年度计划比例60%以上，对改造方案（含改造后小区物业管理模式、居民缴纳必要的物业服务费用等）经法定比例以上居民书面（线上）表决同意的小区占年度计划改造小区比例100%，完成并居民利用“互联网+共建共治”建设。</t>
  </si>
  <si>
    <t>我市完成老旧管线等市政配套基础设施、小区内建筑物本体公共部门维修、北方采暖区建筑节能改造以及公共区域无障碍设施、适老化改造、适儿化改造等方面存在短板的小区，将相关设施短板均纳入改造方案的小区占比85%以上的，并对于存在停车、充电、安防、照明、智能信包箱及快件箱等完善类短板的小区，均纳入改造方案占比85%以上，对体育健身以及养老、托育等提升类设施短板的小区，将相关设施短板均纳入改造方案，拟通过改造、新建、租赁、购买等方式在片区层面统筹补齐的小区占比85%以上，实现与相邻小区及周边地区联动、连片实施改造小区占年度计划改造小区比例50%以上。</t>
  </si>
  <si>
    <t>我市已制定关于老旧小区质量与安全指导意见，未有经群众信访投诉、审计发现、媒体曝光，城镇老旧小区改造项目存在工程质量安全问题。</t>
  </si>
  <si>
    <t>我市已与2家物业公司签署改造后老旧小区物业服务协议；暂未收取物业维修基金。</t>
  </si>
  <si>
    <t>遵循市住建局对老旧小区改造改造相关行政审批的意见，我市老旧小区改造行政审批完全遵循工改平台要求上报。</t>
  </si>
  <si>
    <t>满意度指标平均达到80%以上。</t>
  </si>
  <si>
    <t>制定了《辽源市城镇保障性安居工程专项资金管理办法》，结合本地区特点，有针对性地改善老旧小区居民居住条件，及时将资金分解到具体项目，并及时足额拨付资金，完成指标。</t>
  </si>
  <si>
    <t>无资金截留、挪用、交叉重复等违规违纪行为，无经群众举报、新闻媒体曝光等行为，完成指标。</t>
  </si>
  <si>
    <t>改造项目已录入项目储备库，并同步录入改造项目基本情况、居民改造意愿、改造方案、工程进度、改造前后效果的数据、图片信息。同时征求居民意见，制作“两表一书”。根据小区实际情况，按照年代划分法，将我市老旧小区进行了细致分析，并制定了改造计划，完成指标。</t>
  </si>
  <si>
    <t>我市成立了以市委书记、市长为双组长的工作领导小组，设置了专门办公室、制定了《辽源市老旧小区综合整治改造提升工作实施方案》。改造前均与水电气热信等相关专营设施增设或改造计划有效衔接,完成指标。</t>
  </si>
  <si>
    <t>编制了绩效目标，及时开展绩效评价工作，按时报送绩效评价报告且内容完整，完成指标。</t>
  </si>
  <si>
    <t>年度计划改造小区新开工6个；年度计划改造户数新开工1256户；年度计划改造面积新开工8.25万平方米；年度计划改造栋数新开工26栋。以上均已全部开工，开工率100%，完成指标。</t>
  </si>
  <si>
    <t>指导街道社区及物业公司引导居民积极成立党组织，业主委员会代表优先选择党员，做好基层党组织堡垒工作。我市老旧小区改造工作开始前，就对小区居民进行了入户调查并公布建后物业管理模式及收费标准，并对没有业委会的小区组织成立业主委员会。以建立微信群等方式，通过线上共同决定事项进行表决提高居民协商议事效率，完成指标。</t>
  </si>
  <si>
    <t>老旧小区已于“暖房子工程”时期完成外墙保温，均对老旧管线进行改造、楼梯间大白涂刷、楼梯外面涂刷、并增加无障碍设施等工程。全部重新规划停车位、路灯，有条件的小区加装电梯及充电桩。有条件的小区全部加装体育健身器材以及养老抚幼活动场地。改造共计6个片区，分别是向阳片区、辽河大路片区、西宁大路片区、人民大街片区、东山片区、煤城片区。完成指标。</t>
  </si>
  <si>
    <t>制定材料检测制度，对使用的原材料实行常态化检测制度、交叉互检制度，保证施工质量，没有检查和举报工程质量存在问题的事件发生，完成指标。</t>
  </si>
  <si>
    <t>采取“建管结合”的方式，实行“谁建设、谁运营、谁管理”原则。出台《老旧小区建后物业管理暂行办法》明确老旧小区改造后居民应按照相应比例缴存物业维修资金。《老旧小区建后物业管理暂行办法》中明确规定了住宅小区旧改后维修基金的使用、归集、续筹等工作。完成指标。</t>
  </si>
  <si>
    <t>出台《辽源市老旧小区综合整治改造提升工作实施方案》明确简化审批流程，合理规划利用存量空间根据居民意愿设置相应配套设施，完成指标。</t>
  </si>
  <si>
    <t>我市开通“0437-3396677”服务咨询热线电话，倾听解决群众诉求，通过线上12345咨询、旧改办服务热线咨询、现场征求意见会、市信访局专版诉求件等渠道解决群众诉求，答复率为100%，满意度99%，完成指标</t>
  </si>
  <si>
    <t xml:space="preserve">制定了《东丰县城镇保障性安居工程专项资金管理办法》，结合本地区特点，有针对性地改善老旧小区居民居住条件，及时将资金分解到具体项目，并及时足额拨付资金，完成指标。
</t>
  </si>
  <si>
    <t>我县建立了预算执行、绩效监控机制；县财政部门和住建部门分别按照《吉林省城镇保障性安居工程财政资金用于公租房保障和棚户区改造绩效评价指标表》进行了绩效评价工作，完成指标。</t>
  </si>
  <si>
    <t>改造项目已录入项目储备库，并同步录入改造项目基本情况、居民改造意愿、改造方案、工程进度、改造前后效果的数据、图片信息。同时征求居民意见，制作居民满意度调查表。根据小区实际情况，按照年代划分法，将我县老旧小区进行了细致分析，并制定了改造计划，完成指标。</t>
  </si>
  <si>
    <t>我县成立了以县长为组长的工作领导小组，设置了专门旧改工作办公室、制定了《东丰县老旧小区改造工作实施方案》。改造前均与水电气热信等相关专营设施增设或改造计划有效衔接,完成指标。</t>
  </si>
  <si>
    <t>我县2022年老旧小区改造配套基础设施建设项目计划改造老旧小区3.89万平方，改造户数486户，改造楼数11栋，改造小区6个。以上均已全部开工，开工率100%，完成指标。</t>
  </si>
  <si>
    <t>老旧小区已于“暖房子工程”时期完成外墙保温，均对老旧管线进行改造、楼梯间大白涂刷、楼梯外面涂刷、并增加无障碍设施等工程。全部重新规划停车位、路灯，有条件的小区加装电梯及充电桩。有条件的小区全部加装体育健身器材以及养老抚幼活动场地，完成指标。</t>
  </si>
  <si>
    <t>制定材料检测制度，对使用的原材料实行常态化检测制度、交叉互检制度，保证施工质量，没有检查和举报工程质量存在问题的事件发生，完成指标。文字说明</t>
  </si>
  <si>
    <t>采取“建管结合”的方式，实行“谁建设、谁运营、谁管理”原则。出台《老旧小区建后物业管理暂行办法》明确老旧小区改造后居民应按照相应比例缴存物业维修资金。《老旧小区建后物业管理暂行办法》中明确规定了住宅小区旧改后维修基金的使用、归集、续筹等工作。完成指标。文字说明</t>
  </si>
  <si>
    <t>出台《东丰县城镇老旧小区改造工作实施方案》明确简化审批流程，合理规划利用存量空间根据居民意愿设置相应配套设施，完成指标。文字说明</t>
  </si>
  <si>
    <t>我县开通“0437-6316677”服务咨询热线电话，倾听解决群众诉求，通过线上12345咨询、旧改办服务热线咨询、现场征求意见会等渠道解决群众诉求，答复率为100%，满意度99%，完成指标。文字说明</t>
  </si>
  <si>
    <t>2022年老旧小区改造东辽县政府从财政拿出资金，专门用于老旧小区改造。解决居民改造意愿多元化问题。专业管线经营单位参与了老旧小区改造建设，出动人力、物力对小区飞线及内楼道线路进行线路更换整理。</t>
  </si>
  <si>
    <t>东辽县依据《辽源市城镇保障性安居工程专项资金管理办法》，结合本地区特点，制定了符合东辽县实际的资金管理办法，设立专管人员对资金进行有效归整管理，有针对性地对资金按照项目完成产值进行合理分配，账目分配清晰明了。</t>
  </si>
  <si>
    <t>东辽县聘请第三方建立了预算执行、绩效监控机制；结合县财政部门和住建部门分别按照《吉林省城镇保障性安居工程财政资金用于公租房保障和棚户区改造绩效评价指标表》进行了绩效评价工作，通过认真核对及考评完成指标。</t>
  </si>
  <si>
    <t>东辽县老旧小区改造项目，没有违规违纪情况的发生。</t>
  </si>
  <si>
    <t>改造项目已录入项目储备库，按照上级要求完成产值定期报送，并同步录入改造项目基本情况、居民改造意愿、改造方案、工程进度、改造前后效果的数据、图片信息。按时报送，确保入统信息全面准确。</t>
  </si>
  <si>
    <t>东辽县老旧小区改造领导小组，以县委书记亲自带队担任组长，住建局牵头负总责改造相关部门为成员，定期汇报项目进展情况和遇到的困难，领导小组及时汇总解决。我县制定了《老旧小区综合整治改造提升工作实施方案》。</t>
  </si>
  <si>
    <t>按照年度制定改造计划，本年度改造任务完成时，联合安全、监理、设计、质监等多部门及时对项目进行绩效考评，完成指标。</t>
  </si>
  <si>
    <t>2022年度续建上一年度未完成小区12个、本年度新开工小区8个，共计施工小区20个；续建改造户数1746户、新开工650户，共计2414户；续建改造面积13.25万平方米、新开工改造面积6.18万平方米，共计19.43万平方米；续建改造栋数24栋、新开工13栋，共计改造栋数37栋。以上项目均已全部完成。</t>
  </si>
  <si>
    <t>老旧小区改造结合物业治理工作，社区组织成立小区业主委员会，达到党员占多数的要求，发挥好基层党组织堡垒作用。我县实行业主委员会全覆盖。我县老旧小区改造问卷调查摸排工作中，积极征求业主改造意愿、收费等方面做大量工作，95%的小区业主对改造后小区实施专业化物业管理积极赞同。改造验收时必须要有本小区居民参与，对改造提升居民满意度发挥重要作用，对居民不满意的地方及时制定解决方案，居民同意后及时处理。</t>
  </si>
  <si>
    <t>东辽县老旧小区改造通过前期走访摸排了解居民改造意愿，主要解决业主“急、难、愁、盼”等问题，急：改造小区污水管线进行提升改造，解决多年污水不畅。难：老旧小区“脏、乱、差”多年一直没有改变，这次通过老旧小区改造彻底解决了。愁：多数顶楼住户存在漏水难题，自己家多次维修效果不明显，不能彻底解决，通过改造屋面整体进行防水改造，多年难以解决的问题得到解决了。盼：供热管道老化，老旧小区多为老年人小区供热不达标，通过老旧小区改造提升更新管线 ，解决业主多年盼望问题。同时对小区绿化、停车位、电动车充电桩等设施进行增设改造。</t>
  </si>
  <si>
    <t>建设单位聘请甲方代表坚持每日巡查、监理全程旁站、安全随时抽检、居民随时参与、材料第三方检测，对使用的原材料实行常态化检测制度，坚持项目实名制管理，现场施工人员必须为在册人员，因疫情施工区域封闭管理。在多种措施的保障下，保证了工程质量，也没有重大安全问题出现。</t>
  </si>
  <si>
    <t>在改造初期，县政府就确立了“建管结合”的方式，实行“谁建设、谁运营、谁管理”原则，管理期限不得低于15年。老旧小区建设单位成立和兴物业接管改造后的老旧小区，目前和兴物业接管改造完成小区51个。</t>
  </si>
  <si>
    <t>东辽县老旧小区改造领导小组，每月定期听取进展汇报，了解改造中遇到的问题，及时沟通各部门解决。多次协调国土资源局，对老旧小区改造选址和规划前期手续进行简化，同时制定了《老旧小区综合整治改造提升工作实施方案》。</t>
  </si>
  <si>
    <t>在年底考评老旧小区改造工作中，发放居住满意度调查问卷200份，群众满意度达到92%，个别业主因为其他不在改造范围问题占5%，对改造个别项不满意达3%。同时政府热线投诉和上访问题都得到及时解决。</t>
  </si>
  <si>
    <t>我市2022年度改造的27个老旧小区项目总投资16749.52万元，中央专项补助资金为3467万元，占项目总投资的40%以上，项目其他资金为地方政府投资。居民 参与出资改造的小区占年度计划改造小区比例达到60%以上。</t>
  </si>
  <si>
    <t xml:space="preserve">我市老旧小区改造资金管理办法健全规范，能够及时将资金分解到具体项目。 </t>
  </si>
  <si>
    <t>我市已经建立了预算执行、绩效监控机制，项目能够按照预算要求执行到位。</t>
  </si>
  <si>
    <t>我市老旧小区改造项目资金使用管理未发生违规违纪行为。</t>
  </si>
  <si>
    <t>我市通过对全市老旧小区摸底调查，已经建立了城镇老旧小区改造项目储备库。对入库项目建立档案、实现同步录入改造项目基本情况、居民改造意愿、改造方案、工程进度、改造前后效果的数据、图片信息。根据小区配套设施状况，改造方案的完整性、针对性、居民改造意愿等，对入库项目初步实施方案进行量化计分、排序，明确纳入年度改造计划的优先顺序。</t>
  </si>
  <si>
    <t>我市已经建立了城镇老旧小区实施方案，成立了市委书记、市长双双组长的领导小组，明确了工作职责要求，进行统一协调，统一部署，加快了城镇老旧小区改造的实施过程，对需改造水电气热信等设施的小区，开工改造前均就水电气热信等设施形成了统筹施工方案。</t>
  </si>
  <si>
    <t>我市能够及时对改造小区进行绩效评价，按时向上级部门报送绩效评价报告，内容完整，数据真实。</t>
  </si>
  <si>
    <t>我市能够按照年度计划推进实施老旧小区改造工作，小区个数、楼栋数、建筑面积、涉及户数均为计划数量，足量改造。</t>
  </si>
  <si>
    <t>我市老旧小区改造成立党组织的小区占年度计划改造小区比例60%以上；选举业主委员会的小区占年度计划改造小区比例60%以上；方案均经过法定比例以上居民表决同意。</t>
  </si>
  <si>
    <t>我市老旧小区改造工作，已将老旧管线、建筑物本体公共部位维修、公共区域无障碍设施、适老化改造、适儿化改造、停车、充电、安防、照明、智能信报箱、体育健身及快件箱等方面均纳入改造方案，与相邻小区及周边地区联动、连片实施改造小区，在设计上考虑城市风貌，实现了老旧小区改造融入城市整体的效果。</t>
  </si>
  <si>
    <t xml:space="preserve"> 我市已建立老旧小区改造质量安全事中事后监管机制，压实建设单位、设计单位、施工单位、监理单位等参建单位质量安全责任的。开工至今未收到任何形式的有关工程质量问题的举报和曝光内容。</t>
  </si>
  <si>
    <t>为确保老旧小区改造成果连贯持续，市住建局作为物业主管部门，根据相关工作要求，制定了物业管理长效机制，让群众彻底没了后顾之忧。</t>
  </si>
  <si>
    <t>在老旧小区改造过程中，我们紧跟上级政策指引，按照《国务院办公厅关于全面推进城镇老旧小区改造工作的指导意见》（国办发【2020】23号）文件精神，采用建设单位告知承诺制，省去了施工图纸审查环节，大大加快了我市老旧小区改造工作的进展。</t>
  </si>
  <si>
    <t>在改造过程中，我们能够及时处理群众反映事项，在旧改办设立专用电话，详细解答群众问题，积极回应群众诉求，采纳群众合理化建议，及时修改老旧小区改造设计，提高群众满意度。我们对已改造完成的老旧小区进行了初步的老旧小区改造满意度调查，80%以上居民对我市老旧小区改造的实施表示满意，目前尚未收到群众信访、投诉事件。</t>
  </si>
  <si>
    <t>根据资金管理要求，及时按照项目施工进度及时拨付资金。</t>
  </si>
  <si>
    <t>已经建立了预算执行、绩效监控机制，下达中央财政资金465万元，根据项目施工进度拨付资金。</t>
  </si>
  <si>
    <t>项目实际执行过程中，无违规违纪情况发生</t>
  </si>
  <si>
    <t>我市已经编制《集安市老旧小区改造专项规划（2021-2025年）》，用以指导“十四五”期间老旧小区改造工作。入库项目均建立完整项目档案，改造项目的基本情况、居民改造意愿、改造方案、工程进度、改造前后效果的数据、图片信息均及时有效更新。针对小区现状、改造紧迫性和居民改造意愿合理安排改造计划并申报执行。</t>
  </si>
  <si>
    <t>我市成立了由市委书记、市长担任双组长，相关责任部门主要领导为成员的老旧小区改造工作领导小组，制定了《老旧小区改造工作方案》用以指导本市老旧小区改造工作。年度改造计划下达以后能够与管线部门及时沟通协调，管线部门能够及时按需参与改造计划，切实提高老旧小区改造效果。</t>
  </si>
  <si>
    <t>按时开展绩效评价工作，准确、及时报送绩效评价报告</t>
  </si>
  <si>
    <t>5个小区均已全部开工</t>
  </si>
  <si>
    <t>改造方案（含改造后小区物业管理模式、居民缴纳必要的物业服务费用等）经法定比例以上居民书面（线上）表决同意的小区占年度计划改造小区比例100%。充分利用本地融媒体平台“微集安”、微信公众号等线上手段，宣传老旧小区改造并广泛收集群众改造意见，提高居民参与老旧小区改造协商效率。</t>
  </si>
  <si>
    <t>我市老旧小区改造均已将老旧管线等市政配套基础设施、小区内建筑物本体公共部门维修、北方采暖区建筑节能改造以及公共区域无障碍设施、适老化改造、适儿化改造等方面纳入改造范围，均已将停车、充电、安防、照明、智能信报箱及快件箱等完善类设施纳入改造范围，均已将体育健身以及养老、托育等提升类设施纳入改造范围，申报改造任务时均已充分考虑地区联动、连片实施改造。</t>
  </si>
  <si>
    <t>已建立老旧小区改造质量安全事中事后监管机制，压实建设单位、设计单位、施工单位、监理单位等参建单位质量安全责任的。开工至今未收到任何形式的有关工程质量问题的举报和曝光内容。</t>
  </si>
  <si>
    <t>改造后的小区水电气热信等专营设施设备均按照法定程序移交给专业经营单位，并由其负责维护管理，已改造完成小区均已移交街道、社区，并由业主委员会引入物业服务企业并实施专业化物业管理，建立健全住宅专项维修资金归集、使用、续筹机制的小区。</t>
  </si>
  <si>
    <t>我市制定出台了《集安市违法建筑和历史遗留老旧仓房专项整治行动方案》，整合老旧小区内可利用的公共空间用以配套设施建设。</t>
  </si>
  <si>
    <t>入户走访踏查群众满意度较高，调查、施工阶段截止目前尚未收到群众信访、投诉事件。</t>
  </si>
  <si>
    <t>资金管理办法健全、资金能够按规定时间分配下达到财政局和项目单位</t>
  </si>
  <si>
    <t>建立了预算执行及绩效监控机制，预算执行较为准确。</t>
  </si>
  <si>
    <t>没有违规违纪情况,没有群众、媒体曝光事项</t>
  </si>
  <si>
    <t>建立了城镇老旧小区改造项目储备库，并对纳入项目库的项目科学研究，根据项目成熟度排序，分别纳入年度计划。</t>
  </si>
  <si>
    <t>建立政府统筹、条块协作、各部门齐抓共管的专门工作机制，形成工作合力，指定了改造方案，做到各专业有效衔接</t>
  </si>
  <si>
    <t>编制了绩效目标、及时开展绩效评价工作，按时报送绩效评价报告且内容完整。</t>
  </si>
  <si>
    <t>老旧小区计划改造21个小区，47栋楼，1735户，实际开工21个小区，47栋楼，1735户。</t>
  </si>
  <si>
    <t>改造基础设施、管线、无障碍设施、停车场、充电桩、安防、照明、快递箱、健身器械，小区联动等</t>
  </si>
  <si>
    <t>以社区为单位建立党组织，成立居民委员会，义务监督管理小组，对物业管理公司的进驻、服务行为进行评价，已经成立了居民议事平台（互联网+共建共治}。</t>
  </si>
  <si>
    <t>建立健全城镇老旧小区质量安全事中事后监管机制，不存在质量问题</t>
  </si>
  <si>
    <t>对老旧小区改造项目审批，程序上精简，实施绿色通道</t>
  </si>
  <si>
    <t>以走访调查的方式，对居民进行满意度统计</t>
  </si>
  <si>
    <t>因梅河口市老旧小区改造是由各部门的形式改造并与施工单位签订的施工合同是采取4,3,3形式拨付资金，现施工单位未达到施工进度，所以导致资金未拨付，待达到施工进度后再予以拨付资金。社会筹集资金共计650万元，（主要是中国电信、吉视传媒公司线路改造投资资金。）</t>
  </si>
  <si>
    <t>建立了预算执行、绩效监控机制；并编制了绩效目标、及时开展绩效评价工作。目前由于项目未完工，没有进入验收阶段，所以资金未拨付。</t>
  </si>
  <si>
    <t>无违规违纪情况，不存在资金截留、挪用或经群众举报、新闻媒体曝光等违规违纪行为。</t>
  </si>
  <si>
    <t>建立了老旧小区改造项目储备库，对入库项目建立档案、实现同步录入改造项目基本情况、居民改造意愿、改造方案、工程进度、改造前后效果的数据、图片信息；根据小区配套设施状况，改造方案的完整性、针对性、居民改造意愿等，对入库项目初步实施方案进行量化计分、排序，明确纳入年度改造计划的优先顺序。</t>
  </si>
  <si>
    <t>建立政府统筹、条块协作、各部门齐抓共管的专门工作机制，形成工作合力；2021年度改造计划均与水电气热信等相关专营设施增设或改造计划有效衔接，对需改造水电气热信等设施的小区，开工改造前均就水电气热信等设施形成统筹施工方案。</t>
  </si>
  <si>
    <t>编制了绩效目标、及时开展绩效评价工作,绩效评价报告及时、内容完整。</t>
  </si>
  <si>
    <t>2022年老旧小区改造计划任务共计84个小区，164栋楼，6808户，建筑面积59.5万平方米。实际开工84个小区，163栋楼，6808户，开工率达百分之百。</t>
  </si>
  <si>
    <t>改造后54个小区成立了党组织党群服务站，75个小区成立了业主委员会。</t>
  </si>
  <si>
    <t>改造小区配套基础设施类，具体包括小区内总图工程（道路、绿化、围墙及围栏、文化休闲设施等）、供水工程、排水工程、供热工程、弱电工程、照明工程。改造小区提升类：楼本体电器工程、楼本体排油烟道整治工程、楼本体建筑工程。</t>
  </si>
  <si>
    <t>已聘请第三方工程监理机构全程跟踪施工现场质量安全监理工作，严把原材料质量关，也并未出现群众举报、新闻媒体曝光，经查实存在的工程质量问题。文字说明</t>
  </si>
  <si>
    <t>出台了梅河口市老旧小区改造方案，简化施工手续，资源利用。</t>
  </si>
  <si>
    <t>老旧小区改造居民满意度指标达到90%；对于居民提出的问题老旧小区改造办公室都能及时解答，给出的答复居民都非常满意，无上访问题。</t>
  </si>
  <si>
    <t>资金管理办法健全规范及时将资金分解到或明确到具体项目文字说明</t>
  </si>
  <si>
    <t xml:space="preserve"> </t>
  </si>
  <si>
    <t>没有违规违纪情况</t>
  </si>
  <si>
    <t>建立城镇老旧小区改造项目储备库，对入库项目建立档案、实现同步录入改造项目基本情况、居民改造意愿、改造方案、工程进度、改造前后效果的数据、图片信息,根据小区配套设施状况，改造方案的完整性、针对性、居民改造意愿等，对入库项目初步实施方案进行量化计分、排序，明确纳入年度改造计划的优先顺序文字说明</t>
  </si>
  <si>
    <t>市县均建立政府统筹、条块协作、各部门齐抓共管的专门工作机制，形成工作合力.市（县）年度改造计划均与水电气热信等相关专营设施增设或改造计划有效衔接，对需改造水电气热信等设施的小区，开工改造前均就水电气热信等设施形成统筹施工方案的文字说明</t>
  </si>
  <si>
    <t>完善城镇老旧小区改造质量安全事中事后监管机制、制定城镇老旧小区改造工程质量通病防治导则并强化运用，压实建设单位、设计单位、施工单位、监理单位等参建单位质量安全责任。</t>
  </si>
  <si>
    <t>市（县）出台精简改造项目审批、整合利用小区及周边存量资源、改造中既有土地集约混合利用和存量房屋设施兼容转换等方面配套政策，省级因地制宜完善适应改造需要标准体系的文字说明</t>
  </si>
  <si>
    <t>建立了预算执行机制，绩效监控机制。文字说明</t>
  </si>
  <si>
    <t>建立了老旧小区储备库，根据小区情况，改造方案的完整性，针对性居民意愿，对入库项目进行量化记分，排序，纳入年度改造计划。</t>
  </si>
  <si>
    <t>建立政府统筹，条块协作，各部门齐抓共管，年度计划与水电暖等单位衔接统筹改造计划。</t>
  </si>
  <si>
    <t>编制绩效目标，及时开展绩效评价，按时报送绩效评价报告且内容完整。</t>
  </si>
  <si>
    <t>按计划数完成改造任务。</t>
  </si>
  <si>
    <t>社区组织党建及业主委员会的筹集工作。</t>
  </si>
  <si>
    <t>按照旧改导则实施改造内容</t>
  </si>
  <si>
    <t>建立各项管理制度，保证施工质量安全，及时处理信访问题。</t>
  </si>
  <si>
    <t>改造后的小区具备专业物业管理的引进物业，制定改造后的维修资金归集办法。</t>
  </si>
  <si>
    <t>简化审批手续</t>
  </si>
  <si>
    <t>征求群众满意度达百分之九十五以上。</t>
  </si>
  <si>
    <t>百分之九十五</t>
  </si>
  <si>
    <t>2022年收到第一批保障性安居工程（城镇老旧小区改造）配套基础设施建设项目资金106万元，实际支出106万元。收到2022年老旧小区升级改造建设项目资金349万元，实际支出300万元。</t>
  </si>
  <si>
    <t>资金管理办法与制度健全规范.资金按照规定下达项目建设单位。</t>
  </si>
  <si>
    <t>建立了预算执行、绩效监控机制；编制了绩效目标、及时开展绩效评价工作。</t>
  </si>
  <si>
    <t>没有违规违纪情况及群众举报，新闻媒体曝光行为。</t>
  </si>
  <si>
    <t>1、项目均已入库。对于项目基本情况、居民改造意愿、改造方案、工程进度、改造前后效果的数据、图片信息建立档案，对改造情况、数据全程跟踪。
2、根据各小区配套设施状况，全面参考居民改造意愿，按照“一区一案”原则对每个小区、每栋楼进行逐个设计。</t>
  </si>
  <si>
    <t>1、由县政府统一领导，专设“老旧小区改造工作领导小组”，由县政府主要领导任组长，办公室设在执法局，办公室主任有县执法局局长担任。成员单位由县直相关单位，各成员单位各司其职协同配合，依据县老旧小区清单与相关管理制度指导我县老旧小区改造工作的开展与实施，供水、供电、供气、通讯等单位应安排专人负责，积极协调设计、施工，确保老旧小区改造工作顺利推进。2、对本年改造的4个小区关于水、电、通讯部分，在改开工改造前均设立施工方案。</t>
  </si>
  <si>
    <t>做到了按时报送绩效自评表、绩效评价报告且内容完整。</t>
  </si>
  <si>
    <t>我县2022年升级改造建设项目于2022年4月25日签订合同，并于2022年8月15日拨付各小区安全文明施工费共计：34970元，现已完工已结算。</t>
  </si>
  <si>
    <t>各社区已经组织业主召开业主大会，成立了业主委员会，对于不具备条件成立业主委员会的，组建了物管会，并推动物业企业及业委会建立了党支部。</t>
  </si>
  <si>
    <t>屋面防水改造、更换入户楼宇门（含楼内住户配套对讲系统）、单元入户通道及楼梯间内墙刮白、安装楼道声控节能灯头，并在小区内增设停车位、电动车充电桩等设施。</t>
  </si>
  <si>
    <t>各项安全机制健全，落实了各参建单位质量安全责任，工程材料通过检验符合标准，不存在工程质量问题。</t>
  </si>
  <si>
    <t>根据物业治理专项工作计划，所有改造完成小区全部由专业化物业服务企业实施管理。</t>
  </si>
  <si>
    <t>已结合审批制度，精简城镇老旧小区改造工程审批事项和环节，构建快速审批流程，积极推行网上审批，提高项目审批效率。</t>
  </si>
  <si>
    <t>老旧小区改造工程是政府改善居民户生活条件，切实加强人民群众获得感、幸福感的民生工程。深得老旧小区居民的支持和拥护，满意度指标平均达到80%以上。</t>
  </si>
  <si>
    <t>长岭县无2022年改造计划，但地方政府自筹改造小区17个。</t>
  </si>
  <si>
    <t>项目计划投资106万元，其中中央财政资金下达91万，地方政府配套15万元。</t>
  </si>
  <si>
    <t>建立健全资金管理办法，并按时将资金划分到旧改项目</t>
  </si>
  <si>
    <t>中央财政资金已全部落实到旧改部门</t>
  </si>
  <si>
    <t>无违纪情况</t>
  </si>
  <si>
    <t>建立储备库，按照改造计划进行小区改造</t>
  </si>
  <si>
    <t>建立政府职能方案，并强化领导小组，制定年度改造计划。</t>
  </si>
  <si>
    <t>及时开展绩效考核，对每笔资金进行专项绩效考核</t>
  </si>
  <si>
    <t>我县计划改造8个小区，目前正在进行项目前期拆违工作。</t>
  </si>
  <si>
    <t>改造的8个小区均成立党组织的并且全部选举业主委员会对小区进行监督管理。</t>
  </si>
  <si>
    <t>改造的8个小区按照一区一案的方针对小区内的基础类提升类，进行相关设计及改造。</t>
  </si>
  <si>
    <t>通过质量监督部门对小区改造安全质量进行监管，并聘请专业监理公司现场监督管理小区改造相关质量。</t>
  </si>
  <si>
    <t>由国有物业公司接手管理小区。</t>
  </si>
  <si>
    <t>出台了简化审批手续文件{关于实施乾安县工程建设项目审批制度改革方案的通知}</t>
  </si>
  <si>
    <t>居民满意度调查</t>
  </si>
  <si>
    <t>1.项目前期费用由地方政府出资；
2.现已申请债券资金2000万；
3.部分老旧小区整改会涉及公共用地整改，居民同意，间接出资形式支持旧改工作</t>
  </si>
  <si>
    <t>根据资金管理办法，及时将资金分解到具体项目中</t>
  </si>
  <si>
    <t>相关部门已建立预算执行机制，并按照执行</t>
  </si>
  <si>
    <t>资金使用管理正常</t>
  </si>
  <si>
    <t>项目储备库正常</t>
  </si>
  <si>
    <t>统筹协调机制正常</t>
  </si>
  <si>
    <t>评价报告正常</t>
  </si>
  <si>
    <t>改造计划完成率正常</t>
  </si>
  <si>
    <t>应用数据化管理小区，居民参与正在逐步完善</t>
  </si>
  <si>
    <t>改造内容符合要求</t>
  </si>
  <si>
    <t>工程质量安全正常</t>
  </si>
  <si>
    <t>制定管理机制</t>
  </si>
  <si>
    <t>有相应的配套政策制度</t>
  </si>
  <si>
    <t>不存在交叉使用</t>
  </si>
  <si>
    <t>制定资金管理办法；资金按规定时间分配下达到市（县）财政部门或项目单位</t>
  </si>
  <si>
    <t>建立了预算执行、绩效监控机制</t>
  </si>
  <si>
    <t>没有违规违纪和资金截留、挪用等行为。</t>
  </si>
  <si>
    <t>已制定《洮南市城镇老旧小区改造规划》（2020-2025年），改造小区信息完整。</t>
  </si>
  <si>
    <t>已制定《洮南市城镇老旧小区改造实施方案》，明确分工；</t>
  </si>
  <si>
    <t>编制了绩效目标、及时开展绩效评价工作，按时报送绩效评价报告且内容完整</t>
  </si>
  <si>
    <t>按申报计划时限开工。</t>
  </si>
  <si>
    <t>改造前入户走访，征求居民改造意见，将失管小区积极纳入物业管理。</t>
  </si>
  <si>
    <t>根据老旧小区实际情况，确定改造内容，完善居住环境，提升居民安全感、幸福感、获得感。</t>
  </si>
  <si>
    <t>建立老旧小区改造质量安全管理机制。</t>
  </si>
  <si>
    <t>已将改造后水电气热信等专营设施设备产权依照法定程序移交给专业经营单位</t>
  </si>
  <si>
    <t>施工队伍已经开始施工</t>
  </si>
  <si>
    <t>根据我市实际情况，中央财政补助资金和中央预算内资金为直达资金，无交叉使用情况；社会筹集为管线专营单位出资改造和居民出资。</t>
  </si>
  <si>
    <t>严格按照《中央财政城镇保障性安居工程专项资金管理办法》（财综〔2019〕31号）、《吉林省城镇保障性安居工程专项资金管理办法》（吉财综〔2019〕847号）和国家、省、市等有关规定要求实施，严格审批程序,根据每一次报送的申请资金材料拨付资金；资金按规定时间分配下达到我市财政部门和项目单位。</t>
  </si>
  <si>
    <t>已建立预算执行、绩效监控机制，按进度拨付项目资金;为了高标准、高质量完成老旧小区改造工作，为妥善解决老旧小区历史遗留问题，市住建局联系设计单位现场踏查，对设计进行了深入调整，致使项目前期手续办理延误，资金支付率低。</t>
  </si>
  <si>
    <t>在摸清既有城镇老旧小区底数的基础上，建立了项目库；项目库中录入改造项目基本情况、居民改造意愿、改造方案、工程进度、改造前后效果的数据、图片信息；制定《大安市城镇老旧小区改造专项规划》（2020-2025年），改造小区信息完整且明确纳入年度改造计划的优先顺序。</t>
  </si>
  <si>
    <t>建立由市委市政府统筹、各部门齐抓共管的专门工作机制。制定《大安市城镇老旧小区改造实施方案》形成工作合力；年度改造计划均与水电气热信等单位有效衔接，做好沟通工作，明确分工；对需改造水电气热信等设施的小区，开工改造前均就水电气热信等专人到现场勘验设计，形成统筹施工方案。</t>
  </si>
  <si>
    <t>编制了绩效目标并及时开展绩效评价工作。</t>
  </si>
  <si>
    <t>改造前入户走访，征求居民改造意见，改造后积极引导居民成立业主委员会，将失管小区积极纳入物业管理。</t>
  </si>
  <si>
    <t>按照老旧小区相关文件要求，简化用地规划、建设工程规划许可；便于老旧小区开工手续发放。</t>
  </si>
  <si>
    <t>改造效果能达到居民满意，居民提出的意见积极采纳，提出问题积极帮助解决。</t>
  </si>
  <si>
    <t>根据我县实际情况，中央财政补助资金和中央预算内资金为直达资金，无交叉使用情况。</t>
  </si>
  <si>
    <t>建立了相应机制并执行。</t>
  </si>
  <si>
    <t>严格按照相关政策执行，不存在违规违纪情况。</t>
  </si>
  <si>
    <t>建立城镇老旧小区改造项目储备库并建立档案。</t>
  </si>
  <si>
    <t>建立由县委县政府统筹、各部门齐抓共管的专门工作机制。制定《镇赉县城镇老旧小区改造实施方案》形成工作合力；年度改造计划均与水电气热信等单位有效衔接，做好沟通工作，明确分工；对需改造水电气热信等设施的小区，开工改造前均就水电气热信等专人到现场勘验设计，形成统筹施工方案。</t>
  </si>
  <si>
    <t>按期如实报送自评表及报告。</t>
  </si>
  <si>
    <t>经相关部门检查，我县老旧小区改造项目工程质量符合标准，不存在群众举报或新闻媒体曝光事件。</t>
  </si>
  <si>
    <t>竣工验收完成后整体移交管线单位进行管理、维护，由街道办事处、社区进行专项维修资金归集、使用、续筹。</t>
  </si>
  <si>
    <t>按照老旧小区相关文件要求，简化用地规划审批，便于老旧小区开工手续发放。</t>
  </si>
  <si>
    <t>经街道、社区网格员进行满意度调查，群众满意度为95%。</t>
  </si>
  <si>
    <t>制定了《延吉市部门预算绩效运行监控管理办法》，结合本市特点，有针对性地改善老旧小区居民居住条件，将资金分解到具体项目，并及时拨付资金，完成指标。</t>
  </si>
  <si>
    <t>我市建立了预算执行、绩效监控机制，由市财政局出台《延吉市部门预算绩效运行监控管理办法》，市财政部门和住建部门分别按照《吉林省城镇保障性安居工程财政资金用于公租房保障和棚户区改造绩效评价指标表》进行了绩效评价工作，完成指标。</t>
  </si>
  <si>
    <t>无资金截留、挪用、交叉重复等违规违纪行为，无经群 众举报、新闻媒体曝光等行为，完成指标。</t>
  </si>
  <si>
    <t>改造项目已录入项目储备库，并同步录入改造项目基本 情况、居民改造意愿、改造方案、工程进度、改造前后效果 的数据、图片信息。同时征求居民意见。根据小区实际情况，按照年代划分法，将我市老旧小区进行了细致分析，并制定了改造计划，完成指标。</t>
  </si>
  <si>
    <t>我市成立了以市委书记、市长为双组长的工作领导小组, 制定了《延吉市老旧小区综合整治改造 提升工作实施方案》。改造前均与水电气热信等相关专营设施增设或改造计划有效衔接，完成指标。</t>
  </si>
  <si>
    <t>编制了绩效目标，及时开展绩效评价工作，按时报送绩 效评价报告且内容完整，完成指标。</t>
  </si>
  <si>
    <t>年度计划改造小区46个、实际开工小区46个；年度计划改造户数14349户、实际开工户数14349户；年度计划改造面积122.14万平方米、实际开工面积122.14万平方米；年度计划改造323栋、实际开工323栋。以上均已全部开工，开工率100%,完成指标。</t>
  </si>
  <si>
    <t>指导街道社区及物业公司引导居民积极成立党组织，业主委员会代表优先选择党员，做好基层党组织堡垒工作。我 市老旧小区改造工作开始前，就对小区居民进行了入户调查 并公布建后物业管理模式及收费标准，并对没有业委会的小 区组织成立业主委员会。以建立微信群等方式，通过线上共 同决定事项进行表决提高居民协商议事效率，完成指标。</t>
  </si>
  <si>
    <t>老旧小区已于“暖房子工程"时期完成外墙保温，在实施老旧小区改造时，均对老旧管线进行改造，楼梯间大白涂刷，外墙重新粉刷涂料，增加无障碍设施，安装体育健身器材，增设休闲座椅。重新规划停车位、路灯，有条件的小区加装电梯及充电桩。共计改造6个街道、46个小区，完成指标。</t>
  </si>
  <si>
    <t>一是严格建设过程检查关。坚持每日巡查工作，加大督查力度，对达不到技术标准和要求的坚决予以返工；同时督促各单位履行工作职责，加强施工自检、监理旁站，工程分部验收等要求，确保工程质量。二是严格施工材料质量关。加强对施工原材料的监督检查，把好质量关。对进场材料必须按照规范抽样送检，送检合格后方可进场使用。三是严把施工安全关。建立安全规章制度，施工人员进场前必须进行三级安全教育，施工人员每日进场时必须进行安全交底工作，确保安全生产工作，全年没有发生安全生产事故。完成指标。</t>
  </si>
  <si>
    <t>釆取“建管结合"的方式，实行“谁建设、谁运营、谁管理”原则。出台《延吉市物业管理办法》明确老旧小区改造后居民应按照相应比例缴存物业维修资金。
《延吉市物业管理办法》中明确规定了住宅小区旧改后维修基金的使用、归集、续筹等工作。完成指标。</t>
  </si>
  <si>
    <t>出台《延吉市老旧小区改造实施方案》明确简化审批流程，合理规划利用存量空间，根据居民意愿设置相应配套设施，完成指标。</t>
  </si>
  <si>
    <t>通过线上12345咨询、现场征求意见会、市信访局专版诉求件等渠道解决群众合理诉求, 答复率为100%,满意度99%,完成指标。</t>
  </si>
  <si>
    <t>建立了预算执行、绩效控制机制。</t>
  </si>
  <si>
    <t>没有违规违纪情况，资金按照项目单位工程进度拨付。</t>
  </si>
  <si>
    <t>建立城镇老旧小区改造项目储备库，建立老旧小区年度改造档案、制定一区一案，明确年度改造计划；</t>
  </si>
  <si>
    <t>建立老旧小区领导小组，各部门齐抓共管的专门工作机制，形成工作合力；形成图们市老旧小区年度改造计划方案。</t>
  </si>
  <si>
    <t>全年项目实际开工量等于年度计划。</t>
  </si>
  <si>
    <t>年度老旧小区改造成立党组织的小区占年度计划比例60%以上，选举业主委员会的小区占年度计划比例60%以上，改造方案中含改造后小区物业管理模式、居民缴纳必要的物业服务费用等，经法定比例以上居民书面（线上）表决同意的小区占年度计划改造小区比例100%，引导居民利用“互联网+共建共治”等线上手段，对改造中共同决定事项进行表决，提高居民协商议事效率。</t>
  </si>
  <si>
    <t>2022年中央补助支持城镇老旧小区改造计划3个社区等10个小区共31栋楼1023户居民，总建筑面积10.66万平方米。通过拆建、加建、改建、翻建等方式进行改造。重点改造雨水管线、污水管线、供水管线、供热管线、通信管线、道路硬化、停车位、充电桩、健身器材等。提高小区的软环境建设水平，改善居住环境，为小区居民的日常生活提供保障。</t>
  </si>
  <si>
    <t>为推进原来没有业主委员会的小区依法依规成立业主委员会，今年我市开展业主委员会议，推进执行小区管理，对未实行物业管理的老旧小区，在尊重小区居民意愿的前提下，结合老旧小区改造实际，计划引导实施专业化物业管理，建立物业服务收费与物业服务水平挂钩的动态调价机制，促进小区实现自我管养。</t>
  </si>
  <si>
    <t>建议形成项目审批绿色通道，提高项目审批效率。</t>
  </si>
  <si>
    <t>群众很满意。</t>
  </si>
  <si>
    <t>2022年和龙市老旧小区改造工程总投资为5085.16万元。共改造9个小区36栋楼2255户，总建筑面积20.31万平方米。主要对老旧小区楼本体公用设施及室外配套基础设施进行改造。</t>
  </si>
  <si>
    <t>资金管理办法健全规范；资金按规定时间分配下达到市（县）财政部门或项目单位。</t>
  </si>
  <si>
    <t>无违规违纪情况。</t>
  </si>
  <si>
    <t>完成项目储备库的建立，并制定了2021-2025年和龙市老旧小区改造专项方案。</t>
  </si>
  <si>
    <t>和龙市政府发布了《和龙市老旧小区整治实施方案》，并成立了全市领导小组。项目开工前，均根据小区实际汇同各相关管线单位研究后，编制了实施方案及可行性研究报告和施工图设计。</t>
  </si>
  <si>
    <t>按照省、州、市上级部门要求，我市对各类绩效自评表、评价报告、工程进度等报告及时进行了上报，无逾期报送。</t>
  </si>
  <si>
    <t>2022年和龙市计划改造9个小区，现9个小区已全面开工；计划改造36栋楼，现36栋楼已全面开工；计划改造20.31万平方米，现20.31万平方米已全面开工；计划改造2255户，现2255户已全面开工；</t>
  </si>
  <si>
    <t>我市现有80个住宅小区，总面积309.15万平方米。其中，实行专业化物业管理住宅小区共计36个，总面积189.12万平方米，占住宅小区总面积的61.17%；实行社区代管物业服务小区共计44个，住宅面积120.03万平方米，占住宅小区总面积的38.82%。</t>
  </si>
  <si>
    <t>2022年和龙市老旧小区改造工程已将楼体及基础设施供热管网纳入改造范围，并根据小区实际情况，设计了停车位、充电设施、照明等相关设施。</t>
  </si>
  <si>
    <t>完善了老旧小区改造质量安全事中事后监管机制、对老旧小区改造工程质量通病防治导则并强化运用，确切压实了建设单位、设计单位、施工单位、监理单位等参建单位质量的安全责任。且无群众信访投诉、审计发现、媒体曝光，城镇老旧小区改造项目存在工程质量安全问题。</t>
  </si>
  <si>
    <t>改造完成后，供热、供水、通讯、亮化等设施均已移交相关管理部门日常管理维护。</t>
  </si>
  <si>
    <t>无</t>
  </si>
  <si>
    <t>目前改造情况居民满意度较高，对于改造中存在的信访问题，我市积极协调住建局、城管、街道、社区、施工单位等相关部门第一时间及时进行处理。</t>
  </si>
  <si>
    <t>2022年安图县老旧小区改造项目，其中；中央财政补助资金用于维修改造353万元，实际支出152万元；中央预算内资金570万元，实际支出160万；社会筹资资金用于老旧小区改造项目180万元。</t>
  </si>
  <si>
    <t>在摸清既有城镇老旧小区底数的基础上，建立了项目库，制定了《安图县老旧小区改造提质工作绩效考核办法》，出台了《安图县老旧小区改造工作导则》，实行“一区一案”。各标段建设项目部，由各项目部进行具体施工。制定《老旧小区改造效果评价考核表》，此表采取百分制，现场考察时由住建局领导、监理公司和街道、社区负责人共同考核，然后根据实际情况进行打分，汇总后根据打分的情况对每次拨付款的多少进行划分。</t>
  </si>
  <si>
    <t>在摸清既有城镇老旧小区底数的基础上，建立了项目库；项目库中录入改造项目基本情况、居民改造意愿、改造方案、工程进度、改造前后效果的数据、图片信息；制定《2021安图县老旧小区改造实施方案》和《“十四五”规划安图县老旧小区改造实施方案》，明确纳入年度改造计划的优先顺序。</t>
  </si>
  <si>
    <t>老旧小区改造工作实施周调度、月检查、年考核制度，强化工作落实结果考评运用。每月由施工单位各标段项目负责人汇总施工情况，形成材料经由监理、住建等部门审核后签字盖章，上报至住建局，形成半月报或月报。</t>
  </si>
  <si>
    <t>2022年安图县计划改造1008户，现1008户已全面开工；2022年安图县计划改造23栋楼，现23栋楼已全面开工；2022年安图县计划改造8.15万平方米，现8.15万平方米已全面开工；2022年安图县计划改造19个小区，现19个小区已全面开工。</t>
  </si>
  <si>
    <t>2022年安图县改造19个老旧小区中，成立党组织，选举业主委员会，制定《安图县老旧小区改造项目民意调查表》，引导居民通过互联网反映情况，达成共治。</t>
  </si>
  <si>
    <t>2022年安图县老旧小区改造中，将采暖及其他改造内容纳入改造方案；将安防、照明、停车等纳入改造方案；将体育设施等纳入改造方案；与相邻小区及周边地区联动，共同改造。</t>
  </si>
  <si>
    <t>2022年安图县改造19个老旧小区中，将改造后水电气热信等专营设施设备产权依照法定程序移交给专业经营单位，由其负责维护管理的小区；建立健全住宅专项维修资金归集、使用、续筹机制。</t>
  </si>
  <si>
    <t>摸清老旧小区情况，建立项目库，因地制宜实行“一区一案”；合理优化项目审批手续。</t>
  </si>
  <si>
    <t>制定《安图县老旧小区改造项目民意调查表》，采用季度报方式，了解居民对安图县老旧小区改造的满意程度。</t>
  </si>
  <si>
    <t>严格按照《中央财政城镇保障性安居工程专项资金管理办法》（财综〔2019〕31号）、《吉林省城镇保障性安居工程专项资金管理办法》（吉财综〔2019〕847号）和国家、省、市等有关规定要求实施，出台《珲春市城镇老旧小区改造项目资金管理办法》；严格审批程序，根据每一次报送的申请资金材料拨付资金；</t>
  </si>
  <si>
    <t>在摸清既有城镇老旧小区底数的基础上，建立了项目库，实行“一区一案”。各标段建设项目部，由各项目部进行具体施工。制定《老旧小区改造方案》及《改造效果图》，考察时由住建局领导、监理公司和街道、社区负责人共同考核。</t>
  </si>
  <si>
    <t>在摸清既有城镇老旧小区底数的基础上，建立了项目库；项目库中录入改造项目基本情况、居民改造意愿、改造方案、工程进度、改造前后效果的数据、图片信息，明确纳入年度改造计划的优先顺序。</t>
  </si>
  <si>
    <t>建立由珲春市政府统筹、各部门齐抓共管的专门工作机制，形成工作合力；年度改造计划均与水电气热信等单位有效衔接，做好沟通工作，对需改造水电气热信等设施的小区，开工改造前均就水电气热信等专人到现场勘验设计，形成统筹施工方案。</t>
  </si>
  <si>
    <t>老旧小区改造工作实施周调度、月检查、年考核制度，强化工作落实结果考评运用。每月由施工单位各标段项目负责人汇总施工情况，形成半月报或月报。</t>
  </si>
  <si>
    <t>珲春市老旧小区改造该项目年度计划预计开工25个小区，55栋楼，涉及住户2264户，计划开工建筑面积30.62万平方米。实际开工25个小区，55栋楼，涉及住户2264户，开工建筑面积30.62万平方米。</t>
  </si>
  <si>
    <t>100%%</t>
  </si>
  <si>
    <t>30.62万平方米</t>
  </si>
  <si>
    <t>2022年珲春市改造25个老旧小区中，成立举业主委员会，制定《珲春市居民满意度调查表》，引导居民通过互联网反映情况，达成共治。</t>
  </si>
  <si>
    <t>2022年珲春市老旧小区改造中，将采暖及其他改造内容纳入改造方案；将安防、照明、停车等纳入改造方案；将体育设施等纳入改造方案；与相邻小区及周边地区联动，共同改造。</t>
  </si>
  <si>
    <t>2022年珲春市改造25个老旧小区中，将改造后水电气热信等专营设施设备产权依照法定程序移交给专业经营单位，由其负责维护管理的小区；</t>
  </si>
  <si>
    <t>制定《珲春市居民满意度调查表》，了解居民对珲春市老旧小区改造的满意程度。</t>
  </si>
  <si>
    <t>预计总投资1.19亿元，其中中央财政补助资金3895万元，市县财政安排资金8005万元。</t>
  </si>
  <si>
    <t>建立健全了资金管理办法，按照工程进度拨付工程款100万元，有效改善老旧小区居民居住条件。</t>
  </si>
  <si>
    <t>编制了绩效监控制度，按照绩效目标开展工作。</t>
  </si>
  <si>
    <t>没有违规违纪行为，没有居民举报、新闻曝光等现象。</t>
  </si>
  <si>
    <t>已建立城镇老旧小区改造项目储备库，并根据小区配套设施状况明确纳入年度改造计划的优先顺序。</t>
  </si>
  <si>
    <t>已建立政府统筹、条块协作、各部门齐抓共管的专门工作机制，并与水电气热信等相关专营设施增设或改造计划有效衔接形成统筹施工方案</t>
  </si>
  <si>
    <t>按时报送绩效自评表未逾期。</t>
  </si>
  <si>
    <t>按计划任务数全部开工。</t>
  </si>
  <si>
    <t>已成立党组织，选举业主委员会，编制改造方案和线上手段。</t>
  </si>
  <si>
    <t>已将小区采暖、停车位、充电、安防、照明、健身和小区周边联动纳入改造范围。</t>
  </si>
  <si>
    <t>因工程为2年工程，尚未完工，但是经住建局及监理日常检查工程质量符合标准。</t>
  </si>
  <si>
    <t>已将改造后水电气热信等专营设施设备产权依照法定程序移交给专业经营单位，由其负责维护管理的小区，并建立健全住宅专项维修资金归集、使用、续筹机制。</t>
  </si>
  <si>
    <t>出台了老旧小区实施方案并向社会公开。</t>
  </si>
  <si>
    <t>因工程为2年工程，尚未完工，但是居民对老旧小区改造反映良好，群众反映问题及时处理。</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</si>
</sst>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 numFmtId="177" formatCode="0_ "/>
    <numFmt numFmtId="178" formatCode="0_);\(0\)"/>
  </numFmts>
  <fonts count="61">
    <font>
      <sz val="11"/>
      <color theme="1"/>
      <name val="宋体"/>
      <charset val="134"/>
      <scheme val="minor"/>
    </font>
    <font>
      <sz val="11"/>
      <color theme="1"/>
      <name val="宋体"/>
      <charset val="134"/>
    </font>
    <font>
      <sz val="9"/>
      <color rgb="FF000000"/>
      <name val="宋体"/>
      <charset val="134"/>
    </font>
    <font>
      <sz val="14"/>
      <color rgb="FF000000"/>
      <name val="黑体"/>
      <charset val="134"/>
    </font>
    <font>
      <sz val="10"/>
      <color rgb="FF000000"/>
      <name val="宋体"/>
      <charset val="134"/>
    </font>
    <font>
      <sz val="11"/>
      <color rgb="FF000000"/>
      <name val="黑体"/>
      <charset val="134"/>
    </font>
    <font>
      <sz val="11"/>
      <color theme="1"/>
      <name val="黑体"/>
      <charset val="134"/>
    </font>
    <font>
      <sz val="10"/>
      <color rgb="FF000000"/>
      <name val="黑体"/>
      <charset val="134"/>
    </font>
    <font>
      <sz val="10"/>
      <name val="仿宋_GB2312"/>
      <charset val="134"/>
    </font>
    <font>
      <sz val="10"/>
      <color theme="1"/>
      <name val="宋体"/>
      <charset val="134"/>
      <scheme val="minor"/>
    </font>
    <font>
      <sz val="10"/>
      <color rgb="FF000000"/>
      <name val="仿宋_GB2312"/>
      <charset val="134"/>
    </font>
    <font>
      <sz val="10"/>
      <color theme="1"/>
      <name val="宋体"/>
      <charset val="134"/>
    </font>
    <font>
      <sz val="11"/>
      <color rgb="FF000000"/>
      <name val="仿宋_GB2312"/>
      <charset val="134"/>
    </font>
    <font>
      <sz val="10"/>
      <color theme="1"/>
      <name val="仿宋_GB2312"/>
      <charset val="134"/>
    </font>
    <font>
      <sz val="11"/>
      <color indexed="8"/>
      <name val="宋体"/>
      <charset val="134"/>
    </font>
    <font>
      <sz val="9"/>
      <color theme="1"/>
      <name val="宋体"/>
      <charset val="134"/>
      <scheme val="minor"/>
    </font>
    <font>
      <sz val="9"/>
      <color theme="1"/>
      <name val="宋体"/>
      <charset val="134"/>
    </font>
    <font>
      <sz val="9"/>
      <color rgb="FF000000"/>
      <name val="黑体"/>
      <charset val="134"/>
    </font>
    <font>
      <sz val="9"/>
      <name val="仿宋_GB2312"/>
      <charset val="134"/>
    </font>
    <font>
      <sz val="9"/>
      <color rgb="FF000000"/>
      <name val="仿宋_GB2312"/>
      <charset val="134"/>
    </font>
    <font>
      <sz val="26"/>
      <color theme="1"/>
      <name val="黑体"/>
      <charset val="134"/>
    </font>
    <font>
      <sz val="8"/>
      <color theme="1"/>
      <name val="宋体"/>
      <charset val="134"/>
      <scheme val="minor"/>
    </font>
    <font>
      <sz val="12"/>
      <color theme="1"/>
      <name val="宋体"/>
      <charset val="134"/>
    </font>
    <font>
      <sz val="12"/>
      <color theme="1"/>
      <name val="宋体"/>
      <charset val="134"/>
      <scheme val="minor"/>
    </font>
    <font>
      <sz val="12"/>
      <name val="仿宋_GB2312"/>
      <charset val="134"/>
    </font>
    <font>
      <sz val="12"/>
      <color rgb="FF000000"/>
      <name val="黑体"/>
      <charset val="134"/>
    </font>
    <font>
      <sz val="14"/>
      <color theme="1"/>
      <name val="宋体"/>
      <charset val="134"/>
    </font>
    <font>
      <sz val="12"/>
      <color rgb="FF000000"/>
      <name val="仿宋_GB2312"/>
      <charset val="134"/>
    </font>
    <font>
      <sz val="14"/>
      <color theme="1"/>
      <name val="宋体"/>
      <charset val="134"/>
      <scheme val="minor"/>
    </font>
    <font>
      <sz val="12"/>
      <color rgb="FFFF0000"/>
      <name val="宋体"/>
      <charset val="134"/>
      <scheme val="minor"/>
    </font>
    <font>
      <sz val="11"/>
      <name val="宋体"/>
      <charset val="134"/>
    </font>
    <font>
      <sz val="8"/>
      <color theme="1"/>
      <name val="宋体"/>
      <charset val="134"/>
    </font>
    <font>
      <sz val="11"/>
      <color rgb="FFFF0000"/>
      <name val="宋体"/>
      <charset val="134"/>
      <scheme val="minor"/>
    </font>
    <font>
      <sz val="11"/>
      <name val="宋体"/>
      <charset val="134"/>
      <scheme val="minor"/>
    </font>
    <font>
      <sz val="18"/>
      <name val="方正小标宋简体"/>
      <charset val="134"/>
    </font>
    <font>
      <sz val="9"/>
      <name val="宋体"/>
      <charset val="134"/>
      <scheme val="minor"/>
    </font>
    <font>
      <u/>
      <sz val="11"/>
      <name val="宋体"/>
      <charset val="134"/>
      <scheme val="minor"/>
    </font>
    <font>
      <b/>
      <sz val="11"/>
      <name val="宋体"/>
      <charset val="134"/>
      <scheme val="minor"/>
    </font>
    <font>
      <sz val="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000000"/>
      <name val="宋体"/>
      <charset val="134"/>
    </font>
    <font>
      <sz val="10"/>
      <name val="宋体"/>
      <charset val="134"/>
      <scheme val="minor"/>
    </font>
    <font>
      <sz val="11"/>
      <color rgb="FFFF0000"/>
      <name val="宋体"/>
      <charset val="134"/>
    </font>
  </fonts>
  <fills count="36">
    <fill>
      <patternFill patternType="none"/>
    </fill>
    <fill>
      <patternFill patternType="gray125"/>
    </fill>
    <fill>
      <patternFill patternType="solid">
        <fgColor rgb="FF00B0F0"/>
        <bgColor indexed="64"/>
      </patternFill>
    </fill>
    <fill>
      <patternFill patternType="solid">
        <fgColor indexed="40"/>
        <bgColor indexed="64"/>
      </patternFill>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9" fillId="28" borderId="0" applyNumberFormat="0" applyBorder="0" applyAlignment="0" applyProtection="0">
      <alignment vertical="center"/>
    </xf>
    <xf numFmtId="0" fontId="54" fillId="2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1" borderId="0" applyNumberFormat="0" applyBorder="0" applyAlignment="0" applyProtection="0">
      <alignment vertical="center"/>
    </xf>
    <xf numFmtId="0" fontId="46" fillId="12" borderId="0" applyNumberFormat="0" applyBorder="0" applyAlignment="0" applyProtection="0">
      <alignment vertical="center"/>
    </xf>
    <xf numFmtId="43" fontId="0" fillId="0" borderId="0" applyFont="0" applyFill="0" applyBorder="0" applyAlignment="0" applyProtection="0">
      <alignment vertical="center"/>
    </xf>
    <xf numFmtId="0" fontId="47" fillId="24"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18" borderId="19" applyNumberFormat="0" applyFont="0" applyAlignment="0" applyProtection="0">
      <alignment vertical="center"/>
    </xf>
    <xf numFmtId="0" fontId="47" fillId="31"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17" applyNumberFormat="0" applyFill="0" applyAlignment="0" applyProtection="0">
      <alignment vertical="center"/>
    </xf>
    <xf numFmtId="0" fontId="41" fillId="0" borderId="17" applyNumberFormat="0" applyFill="0" applyAlignment="0" applyProtection="0">
      <alignment vertical="center"/>
    </xf>
    <xf numFmtId="0" fontId="47" fillId="23" borderId="0" applyNumberFormat="0" applyBorder="0" applyAlignment="0" applyProtection="0">
      <alignment vertical="center"/>
    </xf>
    <xf numFmtId="0" fontId="44" fillId="0" borderId="21" applyNumberFormat="0" applyFill="0" applyAlignment="0" applyProtection="0">
      <alignment vertical="center"/>
    </xf>
    <xf numFmtId="0" fontId="47" fillId="30" borderId="0" applyNumberFormat="0" applyBorder="0" applyAlignment="0" applyProtection="0">
      <alignment vertical="center"/>
    </xf>
    <xf numFmtId="0" fontId="48" fillId="17" borderId="18" applyNumberFormat="0" applyAlignment="0" applyProtection="0">
      <alignment vertical="center"/>
    </xf>
    <xf numFmtId="0" fontId="57" fillId="17" borderId="22" applyNumberFormat="0" applyAlignment="0" applyProtection="0">
      <alignment vertical="center"/>
    </xf>
    <xf numFmtId="0" fontId="40" fillId="9" borderId="16" applyNumberFormat="0" applyAlignment="0" applyProtection="0">
      <alignment vertical="center"/>
    </xf>
    <xf numFmtId="0" fontId="39" fillId="35" borderId="0" applyNumberFormat="0" applyBorder="0" applyAlignment="0" applyProtection="0">
      <alignment vertical="center"/>
    </xf>
    <xf numFmtId="0" fontId="47" fillId="16" borderId="0" applyNumberFormat="0" applyBorder="0" applyAlignment="0" applyProtection="0">
      <alignment vertical="center"/>
    </xf>
    <xf numFmtId="0" fontId="56" fillId="0" borderId="23" applyNumberFormat="0" applyFill="0" applyAlignment="0" applyProtection="0">
      <alignment vertical="center"/>
    </xf>
    <xf numFmtId="0" fontId="50" fillId="0" borderId="20" applyNumberFormat="0" applyFill="0" applyAlignment="0" applyProtection="0">
      <alignment vertical="center"/>
    </xf>
    <xf numFmtId="0" fontId="55" fillId="27" borderId="0" applyNumberFormat="0" applyBorder="0" applyAlignment="0" applyProtection="0">
      <alignment vertical="center"/>
    </xf>
    <xf numFmtId="0" fontId="53" fillId="22" borderId="0" applyNumberFormat="0" applyBorder="0" applyAlignment="0" applyProtection="0">
      <alignment vertical="center"/>
    </xf>
    <xf numFmtId="0" fontId="39" fillId="26" borderId="0" applyNumberFormat="0" applyBorder="0" applyAlignment="0" applyProtection="0">
      <alignment vertical="center"/>
    </xf>
    <xf numFmtId="0" fontId="47" fillId="15" borderId="0" applyNumberFormat="0" applyBorder="0" applyAlignment="0" applyProtection="0">
      <alignment vertical="center"/>
    </xf>
    <xf numFmtId="0" fontId="39" fillId="34" borderId="0" applyNumberFormat="0" applyBorder="0" applyAlignment="0" applyProtection="0">
      <alignment vertical="center"/>
    </xf>
    <xf numFmtId="0" fontId="39" fillId="8" borderId="0" applyNumberFormat="0" applyBorder="0" applyAlignment="0" applyProtection="0">
      <alignment vertical="center"/>
    </xf>
    <xf numFmtId="0" fontId="39" fillId="33" borderId="0" applyNumberFormat="0" applyBorder="0" applyAlignment="0" applyProtection="0">
      <alignment vertical="center"/>
    </xf>
    <xf numFmtId="0" fontId="39" fillId="7" borderId="0" applyNumberFormat="0" applyBorder="0" applyAlignment="0" applyProtection="0">
      <alignment vertical="center"/>
    </xf>
    <xf numFmtId="0" fontId="47" fillId="20" borderId="0" applyNumberFormat="0" applyBorder="0" applyAlignment="0" applyProtection="0">
      <alignment vertical="center"/>
    </xf>
    <xf numFmtId="0" fontId="47" fillId="14" borderId="0" applyNumberFormat="0" applyBorder="0" applyAlignment="0" applyProtection="0">
      <alignment vertical="center"/>
    </xf>
    <xf numFmtId="0" fontId="39" fillId="32" borderId="0" applyNumberFormat="0" applyBorder="0" applyAlignment="0" applyProtection="0">
      <alignment vertical="center"/>
    </xf>
    <xf numFmtId="0" fontId="39" fillId="6" borderId="0" applyNumberFormat="0" applyBorder="0" applyAlignment="0" applyProtection="0">
      <alignment vertical="center"/>
    </xf>
    <xf numFmtId="0" fontId="47" fillId="19" borderId="0" applyNumberFormat="0" applyBorder="0" applyAlignment="0" applyProtection="0">
      <alignment vertical="center"/>
    </xf>
    <xf numFmtId="0" fontId="39" fillId="10" borderId="0" applyNumberFormat="0" applyBorder="0" applyAlignment="0" applyProtection="0">
      <alignment vertical="center"/>
    </xf>
    <xf numFmtId="0" fontId="47" fillId="21" borderId="0" applyNumberFormat="0" applyBorder="0" applyAlignment="0" applyProtection="0">
      <alignment vertical="center"/>
    </xf>
    <xf numFmtId="0" fontId="47" fillId="13" borderId="0" applyNumberFormat="0" applyBorder="0" applyAlignment="0" applyProtection="0">
      <alignment vertical="center"/>
    </xf>
    <xf numFmtId="0" fontId="39" fillId="5" borderId="0" applyNumberFormat="0" applyBorder="0" applyAlignment="0" applyProtection="0">
      <alignment vertical="center"/>
    </xf>
    <xf numFmtId="0" fontId="47" fillId="29" borderId="0" applyNumberFormat="0" applyBorder="0" applyAlignment="0" applyProtection="0">
      <alignment vertical="center"/>
    </xf>
  </cellStyleXfs>
  <cellXfs count="313">
    <xf numFmtId="0" fontId="0" fillId="0" borderId="0" xfId="0">
      <alignment vertical="center"/>
    </xf>
    <xf numFmtId="0" fontId="1"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177" fontId="5" fillId="2" borderId="3"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wrapText="1"/>
      <protection locked="0"/>
    </xf>
    <xf numFmtId="177" fontId="5" fillId="2" borderId="4" xfId="0" applyNumberFormat="1"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vertical="center" wrapText="1"/>
      <protection locked="0"/>
    </xf>
    <xf numFmtId="177" fontId="5" fillId="2" borderId="5" xfId="0" applyNumberFormat="1"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177" fontId="1"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177" fontId="1" fillId="0" borderId="3"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locked="0"/>
    </xf>
    <xf numFmtId="0" fontId="9" fillId="0" borderId="4" xfId="0" applyFont="1" applyFill="1" applyBorder="1" applyAlignment="1" applyProtection="1">
      <alignment horizontal="center" vertical="center" wrapText="1"/>
      <protection locked="0"/>
    </xf>
    <xf numFmtId="177" fontId="1" fillId="0"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177" fontId="1" fillId="0" borderId="5" xfId="0" applyNumberFormat="1"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xf>
    <xf numFmtId="0" fontId="0" fillId="0" borderId="2" xfId="0" applyFill="1" applyBorder="1" applyAlignment="1" applyProtection="1">
      <alignment vertical="center"/>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left" vertical="center" wrapText="1"/>
      <protection locked="0"/>
    </xf>
    <xf numFmtId="177" fontId="1" fillId="2" borderId="3" xfId="0" applyNumberFormat="1" applyFont="1" applyFill="1" applyBorder="1" applyAlignment="1" applyProtection="1">
      <alignment horizontal="center" vertical="center" wrapText="1"/>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left" vertical="center" wrapText="1"/>
      <protection locked="0"/>
    </xf>
    <xf numFmtId="177" fontId="1" fillId="2" borderId="4"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protection locked="0"/>
    </xf>
    <xf numFmtId="177" fontId="1" fillId="2" borderId="5" xfId="0" applyNumberFormat="1" applyFont="1" applyFill="1" applyBorder="1" applyAlignment="1" applyProtection="1">
      <alignment horizontal="center" vertical="center" wrapText="1"/>
    </xf>
    <xf numFmtId="0" fontId="1" fillId="0" borderId="2" xfId="0" applyFont="1" applyFill="1" applyBorder="1" applyAlignment="1" applyProtection="1">
      <alignment vertical="center"/>
      <protection locked="0"/>
    </xf>
    <xf numFmtId="9" fontId="1" fillId="2" borderId="2" xfId="0" applyNumberFormat="1" applyFont="1" applyFill="1" applyBorder="1" applyAlignment="1" applyProtection="1">
      <alignment vertical="center"/>
    </xf>
    <xf numFmtId="0" fontId="10" fillId="0" borderId="2" xfId="0" applyFont="1" applyFill="1" applyBorder="1" applyAlignment="1" applyProtection="1">
      <alignment horizontal="left" vertical="center" wrapText="1"/>
      <protection locked="0"/>
    </xf>
    <xf numFmtId="9" fontId="1" fillId="2" borderId="2"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177" fontId="1"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protection locked="0"/>
    </xf>
    <xf numFmtId="177" fontId="1" fillId="2" borderId="2"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9" fontId="0" fillId="2" borderId="2" xfId="0" applyNumberFormat="1" applyFont="1" applyFill="1" applyBorder="1" applyAlignment="1" applyProtection="1">
      <alignment horizontal="center" vertical="center" wrapText="1"/>
    </xf>
    <xf numFmtId="176" fontId="0" fillId="2" borderId="2" xfId="0" applyNumberFormat="1" applyFill="1" applyBorder="1" applyAlignment="1" applyProtection="1">
      <alignment vertical="center"/>
    </xf>
    <xf numFmtId="0" fontId="0" fillId="2" borderId="2" xfId="0" applyFill="1" applyBorder="1" applyAlignment="1" applyProtection="1">
      <alignment vertical="center"/>
    </xf>
    <xf numFmtId="0" fontId="1" fillId="0" borderId="8" xfId="0" applyFont="1" applyFill="1" applyBorder="1" applyAlignment="1" applyProtection="1">
      <alignment horizontal="center" vertical="center"/>
      <protection locked="0"/>
    </xf>
    <xf numFmtId="9" fontId="0" fillId="2" borderId="2" xfId="0" applyNumberFormat="1" applyFill="1" applyBorder="1" applyAlignment="1" applyProtection="1">
      <alignment vertical="center"/>
    </xf>
    <xf numFmtId="0" fontId="0" fillId="2" borderId="2" xfId="0" applyFill="1" applyBorder="1" applyAlignment="1" applyProtection="1">
      <alignment vertical="center" wrapText="1"/>
    </xf>
    <xf numFmtId="0" fontId="1" fillId="2" borderId="2" xfId="0" applyFont="1" applyFill="1" applyBorder="1" applyAlignment="1" applyProtection="1">
      <alignment vertical="center"/>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protection locked="0"/>
    </xf>
    <xf numFmtId="0" fontId="0" fillId="0" borderId="2" xfId="0" applyNumberFormat="1" applyFont="1" applyFill="1" applyBorder="1" applyAlignment="1" applyProtection="1">
      <alignment vertical="center" wrapText="1"/>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177"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177" fontId="14" fillId="0" borderId="3" xfId="0" applyNumberFormat="1" applyFont="1" applyFill="1" applyBorder="1" applyAlignment="1" applyProtection="1">
      <alignment horizontal="center" vertical="center" wrapText="1"/>
      <protection locked="0"/>
    </xf>
    <xf numFmtId="177" fontId="14" fillId="0" borderId="4" xfId="0" applyNumberFormat="1" applyFont="1" applyFill="1" applyBorder="1" applyAlignment="1" applyProtection="1">
      <alignment horizontal="center" vertical="center" wrapText="1"/>
      <protection locked="0"/>
    </xf>
    <xf numFmtId="177" fontId="14" fillId="0" borderId="5" xfId="0" applyNumberFormat="1" applyFont="1" applyFill="1" applyBorder="1" applyAlignment="1" applyProtection="1">
      <alignment horizontal="center" vertical="center" wrapText="1"/>
      <protection locked="0"/>
    </xf>
    <xf numFmtId="177" fontId="14" fillId="3" borderId="3" xfId="0" applyNumberFormat="1" applyFont="1" applyFill="1" applyBorder="1" applyAlignment="1" applyProtection="1">
      <alignment horizontal="center" vertical="center" wrapText="1"/>
    </xf>
    <xf numFmtId="177" fontId="14" fillId="3" borderId="4" xfId="0" applyNumberFormat="1" applyFont="1" applyFill="1" applyBorder="1" applyAlignment="1" applyProtection="1">
      <alignment horizontal="center" vertical="center" wrapText="1"/>
    </xf>
    <xf numFmtId="177" fontId="14" fillId="3" borderId="5" xfId="0" applyNumberFormat="1" applyFont="1" applyFill="1" applyBorder="1" applyAlignment="1" applyProtection="1">
      <alignment horizontal="center" vertical="center" wrapText="1"/>
    </xf>
    <xf numFmtId="177" fontId="14" fillId="0" borderId="2" xfId="0" applyNumberFormat="1" applyFont="1" applyFill="1" applyBorder="1" applyAlignment="1" applyProtection="1">
      <alignment horizontal="center" vertical="center"/>
      <protection locked="0"/>
    </xf>
    <xf numFmtId="9" fontId="1" fillId="0" borderId="2"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wrapText="1"/>
    </xf>
    <xf numFmtId="0" fontId="14" fillId="0" borderId="2" xfId="0" applyFont="1" applyFill="1" applyBorder="1" applyAlignment="1" applyProtection="1">
      <alignment vertical="center"/>
      <protection locked="0"/>
    </xf>
    <xf numFmtId="9" fontId="14" fillId="3" borderId="2" xfId="0" applyNumberFormat="1" applyFont="1" applyFill="1" applyBorder="1" applyAlignment="1" applyProtection="1">
      <alignment vertical="center"/>
    </xf>
    <xf numFmtId="9" fontId="14" fillId="3" borderId="2" xfId="0" applyNumberFormat="1" applyFont="1" applyFill="1" applyBorder="1" applyAlignment="1" applyProtection="1">
      <alignment horizontal="center" vertical="center"/>
    </xf>
    <xf numFmtId="177" fontId="1" fillId="0" borderId="2" xfId="0" applyNumberFormat="1" applyFont="1" applyFill="1" applyBorder="1" applyAlignment="1" applyProtection="1">
      <alignment horizontal="center" vertical="center"/>
      <protection locked="0"/>
    </xf>
    <xf numFmtId="9" fontId="14" fillId="3"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176" fontId="14" fillId="3" borderId="2" xfId="0" applyNumberFormat="1" applyFont="1" applyFill="1" applyBorder="1" applyAlignment="1" applyProtection="1">
      <alignment vertical="center"/>
    </xf>
    <xf numFmtId="0" fontId="14" fillId="3" borderId="2" xfId="0" applyFont="1" applyFill="1" applyBorder="1" applyAlignment="1" applyProtection="1">
      <alignment vertical="center"/>
    </xf>
    <xf numFmtId="0" fontId="14" fillId="3" borderId="2" xfId="0" applyFont="1" applyFill="1" applyBorder="1" applyAlignment="1" applyProtection="1">
      <alignment vertical="center" wrapText="1"/>
    </xf>
    <xf numFmtId="0" fontId="15"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17" fillId="0" borderId="2"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protection locked="0"/>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protection locked="0"/>
    </xf>
    <xf numFmtId="0" fontId="1" fillId="0" borderId="9"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177" fontId="22" fillId="0" borderId="2" xfId="0" applyNumberFormat="1"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protection locked="0"/>
    </xf>
    <xf numFmtId="177" fontId="22" fillId="0" borderId="3" xfId="0" applyNumberFormat="1" applyFont="1" applyFill="1" applyBorder="1" applyAlignment="1" applyProtection="1">
      <alignment horizontal="center" vertical="center" wrapText="1"/>
      <protection locked="0"/>
    </xf>
    <xf numFmtId="177" fontId="22" fillId="0" borderId="4" xfId="0" applyNumberFormat="1" applyFont="1" applyFill="1" applyBorder="1" applyAlignment="1" applyProtection="1">
      <alignment horizontal="center" vertical="center" wrapText="1"/>
      <protection locked="0"/>
    </xf>
    <xf numFmtId="177"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protection locked="0"/>
    </xf>
    <xf numFmtId="9" fontId="22" fillId="2" borderId="2" xfId="0" applyNumberFormat="1" applyFont="1" applyFill="1" applyBorder="1" applyAlignment="1" applyProtection="1">
      <alignment horizontal="center" vertical="center"/>
    </xf>
    <xf numFmtId="177" fontId="22" fillId="0" borderId="2" xfId="0" applyNumberFormat="1" applyFont="1" applyFill="1" applyBorder="1" applyAlignment="1" applyProtection="1">
      <alignment horizontal="center" vertical="center"/>
      <protection locked="0"/>
    </xf>
    <xf numFmtId="9" fontId="22" fillId="0" borderId="2" xfId="0" applyNumberFormat="1" applyFont="1" applyFill="1" applyBorder="1" applyAlignment="1" applyProtection="1">
      <alignment horizontal="center" vertical="center"/>
      <protection locked="0"/>
    </xf>
    <xf numFmtId="9" fontId="23" fillId="2" borderId="2" xfId="0" applyNumberFormat="1" applyFont="1" applyFill="1" applyBorder="1" applyAlignment="1" applyProtection="1">
      <alignment horizontal="center" vertical="center"/>
    </xf>
    <xf numFmtId="0" fontId="23" fillId="2" borderId="2"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xf>
    <xf numFmtId="0" fontId="22" fillId="0" borderId="9"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1" fillId="0" borderId="2" xfId="0" applyFont="1" applyFill="1" applyBorder="1" applyAlignment="1" applyProtection="1">
      <alignment vertical="center" wrapText="1"/>
      <protection locked="0"/>
    </xf>
    <xf numFmtId="9" fontId="1" fillId="0" borderId="2" xfId="11"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24" fillId="0" borderId="3" xfId="0" applyFont="1" applyFill="1" applyBorder="1" applyAlignment="1" applyProtection="1">
      <alignment horizontal="left" vertical="center" wrapText="1"/>
      <protection locked="0"/>
    </xf>
    <xf numFmtId="177" fontId="25" fillId="2" borderId="3"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protection locked="0"/>
    </xf>
    <xf numFmtId="0" fontId="24" fillId="0" borderId="4" xfId="0" applyFont="1" applyFill="1" applyBorder="1" applyAlignment="1" applyProtection="1">
      <alignment horizontal="left" vertical="center" wrapText="1"/>
      <protection locked="0"/>
    </xf>
    <xf numFmtId="177" fontId="25" fillId="2" borderId="4" xfId="0" applyNumberFormat="1"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left" vertical="center" wrapText="1"/>
      <protection locked="0"/>
    </xf>
    <xf numFmtId="177" fontId="25" fillId="2" borderId="5" xfId="0" applyNumberFormat="1" applyFont="1" applyFill="1" applyBorder="1" applyAlignment="1" applyProtection="1">
      <alignment horizontal="center" vertical="center" wrapText="1"/>
    </xf>
    <xf numFmtId="0" fontId="24" fillId="0" borderId="2"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top" wrapText="1"/>
      <protection locked="0"/>
    </xf>
    <xf numFmtId="0" fontId="23" fillId="0" borderId="2" xfId="0" applyFont="1" applyFill="1" applyBorder="1" applyAlignment="1" applyProtection="1">
      <alignment vertical="center"/>
      <protection locked="0"/>
    </xf>
    <xf numFmtId="0" fontId="26" fillId="0" borderId="2" xfId="0" applyFont="1" applyFill="1" applyBorder="1" applyAlignment="1" applyProtection="1">
      <alignment horizontal="left" vertical="center"/>
      <protection locked="0"/>
    </xf>
    <xf numFmtId="0" fontId="27" fillId="0" borderId="3" xfId="0" applyFont="1" applyFill="1" applyBorder="1" applyAlignment="1" applyProtection="1">
      <alignment horizontal="left" vertical="center" wrapText="1"/>
      <protection locked="0"/>
    </xf>
    <xf numFmtId="177" fontId="22" fillId="2" borderId="3" xfId="0" applyNumberFormat="1"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7" fillId="0" borderId="4" xfId="0" applyFont="1" applyFill="1" applyBorder="1" applyAlignment="1" applyProtection="1">
      <alignment horizontal="left" vertical="center" wrapText="1"/>
      <protection locked="0"/>
    </xf>
    <xf numFmtId="177" fontId="22" fillId="2" borderId="4"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left" vertical="center" wrapText="1"/>
      <protection locked="0"/>
    </xf>
    <xf numFmtId="177" fontId="22" fillId="2" borderId="5" xfId="0" applyNumberFormat="1" applyFont="1" applyFill="1" applyBorder="1" applyAlignment="1" applyProtection="1">
      <alignment horizontal="center" vertical="center" wrapText="1"/>
    </xf>
    <xf numFmtId="0" fontId="22" fillId="0" borderId="2" xfId="0" applyFont="1" applyFill="1" applyBorder="1" applyAlignment="1" applyProtection="1">
      <alignment vertical="center"/>
      <protection locked="0"/>
    </xf>
    <xf numFmtId="9" fontId="22" fillId="2" borderId="2" xfId="0" applyNumberFormat="1" applyFont="1" applyFill="1" applyBorder="1" applyAlignment="1" applyProtection="1">
      <alignment vertical="center"/>
    </xf>
    <xf numFmtId="0" fontId="27" fillId="0" borderId="2"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center" vertical="center" wrapText="1"/>
      <protection locked="0"/>
    </xf>
    <xf numFmtId="177" fontId="22" fillId="2" borderId="2" xfId="0" applyNumberFormat="1" applyFont="1" applyFill="1" applyBorder="1" applyAlignment="1" applyProtection="1">
      <alignment horizontal="center" vertical="center" wrapText="1"/>
    </xf>
    <xf numFmtId="9" fontId="23" fillId="2" borderId="2" xfId="0" applyNumberFormat="1" applyFont="1" applyFill="1" applyBorder="1" applyAlignment="1" applyProtection="1">
      <alignment horizontal="center" vertical="center" wrapText="1"/>
    </xf>
    <xf numFmtId="0" fontId="23" fillId="4" borderId="2" xfId="0" applyFont="1" applyFill="1" applyBorder="1" applyAlignment="1" applyProtection="1">
      <alignment horizontal="center" vertical="center" wrapText="1"/>
      <protection locked="0"/>
    </xf>
    <xf numFmtId="0" fontId="28" fillId="0" borderId="2" xfId="0" applyFont="1" applyFill="1" applyBorder="1" applyAlignment="1" applyProtection="1">
      <alignment horizontal="left" vertical="center"/>
      <protection locked="0"/>
    </xf>
    <xf numFmtId="176" fontId="23" fillId="2" borderId="2" xfId="0" applyNumberFormat="1" applyFont="1" applyFill="1" applyBorder="1" applyAlignment="1" applyProtection="1">
      <alignment vertical="center"/>
    </xf>
    <xf numFmtId="0" fontId="23" fillId="2" borderId="2" xfId="0" applyFont="1" applyFill="1" applyBorder="1" applyAlignment="1" applyProtection="1">
      <alignment vertical="center"/>
    </xf>
    <xf numFmtId="0" fontId="22" fillId="0" borderId="8" xfId="0" applyFont="1" applyFill="1" applyBorder="1" applyAlignment="1" applyProtection="1">
      <alignment horizontal="center" vertical="center"/>
      <protection locked="0"/>
    </xf>
    <xf numFmtId="9" fontId="23" fillId="2" borderId="2" xfId="0" applyNumberFormat="1" applyFont="1" applyFill="1" applyBorder="1" applyAlignment="1" applyProtection="1">
      <alignment vertical="center"/>
    </xf>
    <xf numFmtId="0" fontId="23" fillId="2" borderId="2" xfId="0" applyFont="1" applyFill="1" applyBorder="1" applyAlignment="1" applyProtection="1">
      <alignment vertical="center" wrapText="1"/>
    </xf>
    <xf numFmtId="0" fontId="22" fillId="2" borderId="2" xfId="0" applyFont="1" applyFill="1" applyBorder="1" applyAlignment="1" applyProtection="1">
      <alignment vertical="center"/>
    </xf>
    <xf numFmtId="0" fontId="22" fillId="0" borderId="9" xfId="0" applyFont="1" applyFill="1" applyBorder="1" applyAlignment="1" applyProtection="1">
      <alignment horizontal="left" vertical="center"/>
      <protection locked="0"/>
    </xf>
    <xf numFmtId="0" fontId="22" fillId="0" borderId="10" xfId="0" applyFont="1" applyFill="1" applyBorder="1" applyAlignment="1" applyProtection="1">
      <alignment horizontal="left" vertical="center"/>
      <protection locked="0"/>
    </xf>
    <xf numFmtId="0" fontId="22" fillId="0" borderId="11"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2"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26" fillId="0" borderId="2" xfId="0" applyFont="1" applyFill="1" applyBorder="1" applyAlignment="1" applyProtection="1">
      <alignment vertical="center"/>
      <protection locked="0"/>
    </xf>
    <xf numFmtId="0" fontId="26" fillId="0" borderId="2" xfId="0" applyFont="1" applyFill="1" applyBorder="1" applyAlignment="1" applyProtection="1">
      <alignment horizontal="left" vertical="center" wrapText="1"/>
      <protection locked="0"/>
    </xf>
    <xf numFmtId="0" fontId="23" fillId="0" borderId="2" xfId="0" applyNumberFormat="1" applyFont="1" applyFill="1" applyBorder="1" applyAlignment="1" applyProtection="1">
      <alignment vertical="center" wrapText="1"/>
      <protection locked="0"/>
    </xf>
    <xf numFmtId="0" fontId="29" fillId="4" borderId="2"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22" fillId="0" borderId="15"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center" vertical="center"/>
    </xf>
    <xf numFmtId="177" fontId="5" fillId="2"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protection locked="0"/>
    </xf>
    <xf numFmtId="0" fontId="30" fillId="0" borderId="2"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6" fillId="0" borderId="2" xfId="0" applyNumberFormat="1" applyFont="1" applyFill="1" applyBorder="1" applyAlignment="1" applyProtection="1">
      <alignment horizontal="left" vertical="center"/>
      <protection locked="0"/>
    </xf>
    <xf numFmtId="0" fontId="0" fillId="0" borderId="2" xfId="0"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protection locked="0"/>
    </xf>
    <xf numFmtId="0" fontId="9" fillId="0" borderId="2" xfId="0" applyNumberFormat="1" applyFont="1" applyFill="1" applyBorder="1" applyAlignment="1" applyProtection="1">
      <alignment horizontal="center" vertical="center" wrapText="1"/>
      <protection locked="0"/>
    </xf>
    <xf numFmtId="177" fontId="9" fillId="2" borderId="2" xfId="0" applyNumberFormat="1"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left" vertical="center"/>
      <protection locked="0"/>
    </xf>
    <xf numFmtId="0" fontId="21" fillId="0" borderId="2" xfId="0" applyFont="1" applyFill="1" applyBorder="1" applyAlignment="1" applyProtection="1">
      <alignment vertical="center"/>
      <protection locked="0"/>
    </xf>
    <xf numFmtId="0" fontId="31" fillId="0" borderId="2"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protection locked="0"/>
    </xf>
    <xf numFmtId="0" fontId="31" fillId="0" borderId="2" xfId="0" applyFont="1" applyFill="1" applyBorder="1" applyAlignment="1" applyProtection="1">
      <alignment vertical="center"/>
      <protection locked="0"/>
    </xf>
    <xf numFmtId="9" fontId="31" fillId="2" borderId="2" xfId="0" applyNumberFormat="1" applyFont="1" applyFill="1" applyBorder="1" applyAlignment="1" applyProtection="1">
      <alignment vertical="center"/>
    </xf>
    <xf numFmtId="0" fontId="31" fillId="0" borderId="2"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left" vertical="center"/>
      <protection locked="0"/>
    </xf>
    <xf numFmtId="9" fontId="31" fillId="2" borderId="2" xfId="0" applyNumberFormat="1" applyFont="1" applyFill="1" applyBorder="1" applyAlignment="1" applyProtection="1">
      <alignment horizontal="center" vertical="center"/>
    </xf>
    <xf numFmtId="0" fontId="31" fillId="0" borderId="6"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left" vertical="center"/>
      <protection locked="0"/>
    </xf>
    <xf numFmtId="0" fontId="31" fillId="0" borderId="9" xfId="0" applyFont="1" applyFill="1" applyBorder="1" applyAlignment="1" applyProtection="1">
      <alignment horizontal="left" vertical="center" wrapText="1"/>
      <protection locked="0"/>
    </xf>
    <xf numFmtId="10" fontId="31" fillId="0" borderId="2" xfId="0" applyNumberFormat="1"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protection locked="0"/>
    </xf>
    <xf numFmtId="9" fontId="9" fillId="2" borderId="2" xfId="0"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177" fontId="9" fillId="0" borderId="2" xfId="0" applyNumberFormat="1" applyFont="1" applyFill="1" applyBorder="1" applyAlignment="1" applyProtection="1">
      <alignment horizontal="center" vertical="center" wrapText="1"/>
      <protection locked="0"/>
    </xf>
    <xf numFmtId="0" fontId="0" fillId="0" borderId="9" xfId="0" applyFill="1" applyBorder="1" applyAlignment="1" applyProtection="1">
      <alignment horizontal="left" vertical="center" wrapText="1"/>
      <protection locked="0"/>
    </xf>
    <xf numFmtId="0" fontId="0" fillId="0" borderId="1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9" fontId="21" fillId="2" borderId="2" xfId="0" applyNumberFormat="1" applyFont="1" applyFill="1" applyBorder="1" applyAlignment="1" applyProtection="1">
      <alignment vertical="center"/>
    </xf>
    <xf numFmtId="0" fontId="31" fillId="2" borderId="2" xfId="0" applyFont="1" applyFill="1" applyBorder="1" applyAlignment="1" applyProtection="1">
      <alignment vertical="center"/>
    </xf>
    <xf numFmtId="0" fontId="31" fillId="0" borderId="10" xfId="0" applyFont="1" applyFill="1" applyBorder="1" applyAlignment="1" applyProtection="1">
      <alignment horizontal="left" vertical="center"/>
      <protection locked="0"/>
    </xf>
    <xf numFmtId="0" fontId="31" fillId="0" borderId="11"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1"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0" fillId="0" borderId="1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31" fillId="0" borderId="13" xfId="0" applyFont="1" applyFill="1" applyBorder="1" applyAlignment="1" applyProtection="1">
      <alignment horizontal="left" vertical="center"/>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31" fillId="0" borderId="8" xfId="0" applyFont="1" applyFill="1" applyBorder="1" applyAlignment="1" applyProtection="1">
      <alignment horizontal="left" vertical="center"/>
      <protection locked="0"/>
    </xf>
    <xf numFmtId="177" fontId="32" fillId="2" borderId="2" xfId="0" applyNumberFormat="1" applyFont="1" applyFill="1" applyBorder="1" applyAlignment="1" applyProtection="1">
      <alignment horizontal="center" vertical="center" wrapText="1"/>
    </xf>
    <xf numFmtId="177" fontId="32" fillId="0" borderId="2" xfId="0" applyNumberFormat="1" applyFont="1" applyFill="1" applyBorder="1" applyAlignment="1" applyProtection="1">
      <alignment horizontal="center" vertical="center" wrapText="1"/>
      <protection locked="0"/>
    </xf>
    <xf numFmtId="9" fontId="32" fillId="2" borderId="2" xfId="0" applyNumberFormat="1" applyFont="1" applyFill="1" applyBorder="1" applyAlignment="1" applyProtection="1">
      <alignment horizontal="center" vertical="center" wrapText="1"/>
    </xf>
    <xf numFmtId="0" fontId="32" fillId="2" borderId="2" xfId="0" applyFont="1" applyFill="1" applyBorder="1" applyAlignment="1" applyProtection="1">
      <alignment horizontal="center" vertical="center" wrapText="1"/>
    </xf>
    <xf numFmtId="177" fontId="32" fillId="0" borderId="2" xfId="0" applyNumberFormat="1" applyFont="1" applyBorder="1" applyAlignment="1">
      <alignment horizontal="center" vertical="center"/>
    </xf>
    <xf numFmtId="0" fontId="32" fillId="0" borderId="2" xfId="0" applyNumberFormat="1"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0" fillId="0" borderId="0" xfId="0" applyAlignment="1">
      <alignment horizontal="center" vertical="center"/>
    </xf>
    <xf numFmtId="0" fontId="32" fillId="0" borderId="0" xfId="0" applyFont="1">
      <alignment vertical="center"/>
    </xf>
    <xf numFmtId="0" fontId="33"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33" fillId="0" borderId="0" xfId="0" applyFont="1" applyFill="1">
      <alignmen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3" fillId="0" borderId="2" xfId="0" applyFont="1" applyFill="1" applyBorder="1" applyAlignment="1">
      <alignment horizontal="center" vertical="center"/>
    </xf>
    <xf numFmtId="0" fontId="33"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177" fontId="33" fillId="0" borderId="2" xfId="0" applyNumberFormat="1" applyFont="1" applyFill="1" applyBorder="1" applyAlignment="1">
      <alignment horizontal="center" vertical="center"/>
    </xf>
    <xf numFmtId="9" fontId="33" fillId="0" borderId="2" xfId="0" applyNumberFormat="1" applyFont="1" applyFill="1" applyBorder="1" applyAlignment="1">
      <alignment horizontal="center" vertical="center"/>
    </xf>
    <xf numFmtId="0" fontId="33" fillId="0" borderId="2" xfId="0" applyNumberFormat="1" applyFont="1" applyFill="1" applyBorder="1" applyAlignment="1" applyProtection="1">
      <alignment horizontal="center" vertical="center"/>
    </xf>
    <xf numFmtId="0" fontId="36" fillId="0" borderId="2" xfId="10" applyFont="1" applyFill="1" applyBorder="1">
      <alignment vertical="center"/>
    </xf>
    <xf numFmtId="0" fontId="37" fillId="0" borderId="0" xfId="0" applyFont="1" applyFill="1" applyAlignment="1">
      <alignment horizontal="left" vertical="center"/>
    </xf>
    <xf numFmtId="0" fontId="33" fillId="0" borderId="5"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3"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5" xfId="0" applyFont="1" applyFill="1" applyBorder="1" applyAlignment="1">
      <alignment horizontal="center" vertical="center"/>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5" xfId="0" applyFont="1" applyFill="1" applyBorder="1" applyAlignment="1">
      <alignment horizontal="center" vertical="center" wrapText="1"/>
    </xf>
    <xf numFmtId="178" fontId="33" fillId="0" borderId="2" xfId="0" applyNumberFormat="1" applyFont="1" applyFill="1" applyBorder="1" applyAlignment="1">
      <alignment horizontal="center" vertical="center"/>
    </xf>
    <xf numFmtId="10" fontId="33" fillId="0" borderId="2" xfId="0" applyNumberFormat="1" applyFont="1" applyFill="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7" Type="http://schemas.openxmlformats.org/officeDocument/2006/relationships/sharedStrings" Target="sharedStrings.xml"/><Relationship Id="rId46" Type="http://schemas.openxmlformats.org/officeDocument/2006/relationships/styles" Target="styles.xml"/><Relationship Id="rId45" Type="http://schemas.openxmlformats.org/officeDocument/2006/relationships/theme" Target="theme/theme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L50"/>
  <sheetViews>
    <sheetView tabSelected="1" view="pageBreakPreview" zoomScaleNormal="130" workbookViewId="0">
      <selection activeCell="A8" sqref="$A8:$XFD49"/>
    </sheetView>
  </sheetViews>
  <sheetFormatPr defaultColWidth="9" defaultRowHeight="13.5"/>
  <cols>
    <col min="1" max="1" width="5.95833333333333" style="285" customWidth="1"/>
    <col min="2" max="2" width="8.45833333333333" style="286" customWidth="1"/>
    <col min="3" max="3" width="6.43333333333333" style="286" customWidth="1"/>
    <col min="4" max="4" width="7.68333333333333" style="286" customWidth="1"/>
    <col min="5" max="5" width="7.01666666666667" style="286" customWidth="1"/>
    <col min="6" max="6" width="6.25" style="286" customWidth="1"/>
    <col min="7" max="7" width="7.00833333333333" style="286" customWidth="1"/>
    <col min="8" max="8" width="9" style="286" customWidth="1"/>
    <col min="9" max="9" width="6.53333333333333" style="286" customWidth="1"/>
    <col min="10" max="10" width="6.81666666666667" style="286" customWidth="1"/>
    <col min="11" max="11" width="7.01666666666667" style="286" customWidth="1"/>
    <col min="12" max="12" width="6.25" style="286" customWidth="1"/>
    <col min="13" max="13" width="7.88333333333333" style="286" customWidth="1"/>
    <col min="14" max="14" width="6.34166666666667" style="286" customWidth="1"/>
    <col min="15" max="15" width="6.15" style="286" customWidth="1"/>
    <col min="16" max="16" width="6.83333333333333" style="286" customWidth="1"/>
    <col min="17" max="17" width="7.69166666666667" style="286" customWidth="1"/>
    <col min="18" max="18" width="8.075" style="286" customWidth="1"/>
    <col min="19" max="19" width="7.69166666666667" style="286" customWidth="1"/>
    <col min="20" max="20" width="7.875" style="286" customWidth="1"/>
    <col min="21" max="21" width="9" style="286" customWidth="1"/>
    <col min="22" max="22" width="8.45833333333333" style="286" customWidth="1"/>
    <col min="23" max="23" width="7.01666666666667" style="286" customWidth="1"/>
    <col min="24" max="24" width="7.5" style="286" customWidth="1"/>
    <col min="25" max="25" width="7.49166666666667" style="286" customWidth="1"/>
    <col min="26" max="26" width="9.325" style="286" customWidth="1"/>
    <col min="27" max="27" width="6.24166666666667" style="286" customWidth="1"/>
    <col min="28" max="28" width="10.3666666666667" style="286" customWidth="1"/>
    <col min="29" max="29" width="8.26666666666667" style="286" customWidth="1"/>
    <col min="30" max="30" width="6.25" style="286" hidden="1" customWidth="1"/>
    <col min="31" max="31" width="7.01666666666667" style="286" hidden="1" customWidth="1"/>
    <col min="32" max="32" width="5.66666666666667" style="286" customWidth="1"/>
    <col min="33" max="33" width="8.25833333333333" style="286" customWidth="1"/>
    <col min="34" max="34" width="6.81666666666667" style="286" customWidth="1"/>
    <col min="35" max="35" width="9.75" style="286" customWidth="1"/>
    <col min="36" max="36" width="6.25" style="286" customWidth="1"/>
    <col min="37" max="37" width="7.69166666666667" style="286" customWidth="1"/>
    <col min="38" max="38" width="9" style="286" customWidth="1"/>
    <col min="39" max="39" width="8.625" style="286" customWidth="1"/>
    <col min="40" max="40" width="7" style="286" customWidth="1"/>
    <col min="41" max="41" width="8.5" style="286" customWidth="1"/>
    <col min="42" max="90" width="9" style="282"/>
  </cols>
  <sheetData>
    <row r="1" ht="19" customHeight="1" spans="1:41">
      <c r="A1" s="287" t="s">
        <v>0</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row>
    <row r="2" ht="53" customHeight="1" spans="1:41">
      <c r="A2" s="289" t="s">
        <v>1</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row>
    <row r="3" ht="25" customHeight="1" spans="1:41">
      <c r="A3" s="290" t="s">
        <v>2</v>
      </c>
      <c r="B3" s="291" t="s">
        <v>3</v>
      </c>
      <c r="C3" s="290" t="s">
        <v>4</v>
      </c>
      <c r="D3" s="290"/>
      <c r="E3" s="290"/>
      <c r="F3" s="290"/>
      <c r="G3" s="290"/>
      <c r="H3" s="290"/>
      <c r="I3" s="290"/>
      <c r="J3" s="290"/>
      <c r="K3" s="290" t="s">
        <v>5</v>
      </c>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row>
    <row r="4" ht="32" customHeight="1" spans="1:41">
      <c r="A4" s="290"/>
      <c r="B4" s="291"/>
      <c r="C4" s="291" t="s">
        <v>6</v>
      </c>
      <c r="D4" s="290"/>
      <c r="E4" s="291" t="s">
        <v>7</v>
      </c>
      <c r="F4" s="291"/>
      <c r="G4" s="291"/>
      <c r="H4" s="292" t="s">
        <v>8</v>
      </c>
      <c r="I4" s="291" t="s">
        <v>9</v>
      </c>
      <c r="J4" s="290"/>
      <c r="K4" s="291" t="s">
        <v>10</v>
      </c>
      <c r="L4" s="291"/>
      <c r="M4" s="291"/>
      <c r="N4" s="291"/>
      <c r="O4" s="291"/>
      <c r="P4" s="291"/>
      <c r="Q4" s="291"/>
      <c r="R4" s="291"/>
      <c r="S4" s="291"/>
      <c r="T4" s="291"/>
      <c r="U4" s="291"/>
      <c r="V4" s="291"/>
      <c r="W4" s="300" t="s">
        <v>11</v>
      </c>
      <c r="X4" s="301"/>
      <c r="Y4" s="300" t="s">
        <v>12</v>
      </c>
      <c r="Z4" s="301"/>
      <c r="AA4" s="300" t="s">
        <v>13</v>
      </c>
      <c r="AB4" s="301"/>
      <c r="AC4" s="306" t="s">
        <v>14</v>
      </c>
      <c r="AD4" s="291"/>
      <c r="AE4" s="291"/>
      <c r="AF4" s="300" t="s">
        <v>15</v>
      </c>
      <c r="AG4" s="301"/>
      <c r="AH4" s="300" t="s">
        <v>16</v>
      </c>
      <c r="AI4" s="301"/>
      <c r="AJ4" s="300" t="s">
        <v>17</v>
      </c>
      <c r="AK4" s="301"/>
      <c r="AL4" s="300" t="s">
        <v>18</v>
      </c>
      <c r="AM4" s="301"/>
      <c r="AN4" s="300" t="s">
        <v>19</v>
      </c>
      <c r="AO4" s="301"/>
    </row>
    <row r="5" ht="18" customHeight="1" spans="1:41">
      <c r="A5" s="290"/>
      <c r="B5" s="291"/>
      <c r="C5" s="290"/>
      <c r="D5" s="290"/>
      <c r="E5" s="290"/>
      <c r="F5" s="290"/>
      <c r="G5" s="290"/>
      <c r="H5" s="293"/>
      <c r="I5" s="290"/>
      <c r="J5" s="290"/>
      <c r="K5" s="291"/>
      <c r="L5" s="291"/>
      <c r="M5" s="291"/>
      <c r="N5" s="291"/>
      <c r="O5" s="291"/>
      <c r="P5" s="291"/>
      <c r="Q5" s="291"/>
      <c r="R5" s="291"/>
      <c r="S5" s="291"/>
      <c r="T5" s="291"/>
      <c r="U5" s="291"/>
      <c r="V5" s="291"/>
      <c r="W5" s="302"/>
      <c r="X5" s="303"/>
      <c r="Y5" s="302"/>
      <c r="Z5" s="303"/>
      <c r="AA5" s="302"/>
      <c r="AB5" s="303"/>
      <c r="AC5" s="307"/>
      <c r="AD5" s="291"/>
      <c r="AE5" s="291"/>
      <c r="AF5" s="302"/>
      <c r="AG5" s="303"/>
      <c r="AH5" s="302"/>
      <c r="AI5" s="303"/>
      <c r="AJ5" s="302"/>
      <c r="AK5" s="303"/>
      <c r="AL5" s="302"/>
      <c r="AM5" s="303"/>
      <c r="AN5" s="302"/>
      <c r="AO5" s="303"/>
    </row>
    <row r="6" ht="33" customHeight="1" spans="1:41">
      <c r="A6" s="290"/>
      <c r="B6" s="291"/>
      <c r="C6" s="290"/>
      <c r="D6" s="290"/>
      <c r="E6" s="290"/>
      <c r="F6" s="290"/>
      <c r="G6" s="290"/>
      <c r="H6" s="293"/>
      <c r="I6" s="290"/>
      <c r="J6" s="290"/>
      <c r="K6" s="291" t="s">
        <v>20</v>
      </c>
      <c r="L6" s="291"/>
      <c r="M6" s="291"/>
      <c r="N6" s="291" t="s">
        <v>21</v>
      </c>
      <c r="O6" s="291"/>
      <c r="P6" s="291"/>
      <c r="Q6" s="291" t="s">
        <v>22</v>
      </c>
      <c r="R6" s="291"/>
      <c r="S6" s="291"/>
      <c r="T6" s="291" t="s">
        <v>23</v>
      </c>
      <c r="U6" s="291"/>
      <c r="V6" s="291"/>
      <c r="W6" s="304"/>
      <c r="X6" s="305"/>
      <c r="Y6" s="304"/>
      <c r="Z6" s="305"/>
      <c r="AA6" s="304"/>
      <c r="AB6" s="305"/>
      <c r="AC6" s="308"/>
      <c r="AD6" s="291" t="s">
        <v>24</v>
      </c>
      <c r="AE6" s="291"/>
      <c r="AF6" s="304"/>
      <c r="AG6" s="305"/>
      <c r="AH6" s="304"/>
      <c r="AI6" s="305"/>
      <c r="AJ6" s="304"/>
      <c r="AK6" s="305"/>
      <c r="AL6" s="304"/>
      <c r="AM6" s="305"/>
      <c r="AN6" s="304"/>
      <c r="AO6" s="305"/>
    </row>
    <row r="7" ht="61" customHeight="1" spans="1:41">
      <c r="A7" s="290"/>
      <c r="B7" s="291" t="s">
        <v>25</v>
      </c>
      <c r="C7" s="291" t="s">
        <v>26</v>
      </c>
      <c r="D7" s="291" t="s">
        <v>27</v>
      </c>
      <c r="E7" s="291" t="s">
        <v>28</v>
      </c>
      <c r="F7" s="291" t="s">
        <v>29</v>
      </c>
      <c r="G7" s="291" t="s">
        <v>30</v>
      </c>
      <c r="H7" s="291" t="s">
        <v>30</v>
      </c>
      <c r="I7" s="291" t="s">
        <v>26</v>
      </c>
      <c r="J7" s="291" t="s">
        <v>27</v>
      </c>
      <c r="K7" s="299" t="s">
        <v>31</v>
      </c>
      <c r="L7" s="299" t="s">
        <v>32</v>
      </c>
      <c r="M7" s="299" t="s">
        <v>33</v>
      </c>
      <c r="N7" s="299" t="s">
        <v>31</v>
      </c>
      <c r="O7" s="299" t="s">
        <v>32</v>
      </c>
      <c r="P7" s="299" t="s">
        <v>33</v>
      </c>
      <c r="Q7" s="299" t="s">
        <v>31</v>
      </c>
      <c r="R7" s="299" t="s">
        <v>32</v>
      </c>
      <c r="S7" s="299" t="s">
        <v>33</v>
      </c>
      <c r="T7" s="299" t="s">
        <v>31</v>
      </c>
      <c r="U7" s="299" t="s">
        <v>32</v>
      </c>
      <c r="V7" s="299" t="s">
        <v>33</v>
      </c>
      <c r="W7" s="291" t="s">
        <v>26</v>
      </c>
      <c r="X7" s="291" t="s">
        <v>27</v>
      </c>
      <c r="Y7" s="291" t="s">
        <v>26</v>
      </c>
      <c r="Z7" s="291" t="s">
        <v>27</v>
      </c>
      <c r="AA7" s="291" t="s">
        <v>26</v>
      </c>
      <c r="AB7" s="291" t="s">
        <v>27</v>
      </c>
      <c r="AC7" s="299" t="s">
        <v>30</v>
      </c>
      <c r="AD7" s="299" t="s">
        <v>26</v>
      </c>
      <c r="AE7" s="299" t="s">
        <v>27</v>
      </c>
      <c r="AF7" s="291" t="s">
        <v>26</v>
      </c>
      <c r="AG7" s="291" t="s">
        <v>27</v>
      </c>
      <c r="AH7" s="291" t="s">
        <v>26</v>
      </c>
      <c r="AI7" s="291" t="s">
        <v>27</v>
      </c>
      <c r="AJ7" s="291" t="s">
        <v>26</v>
      </c>
      <c r="AK7" s="291" t="s">
        <v>27</v>
      </c>
      <c r="AL7" s="291" t="s">
        <v>26</v>
      </c>
      <c r="AM7" s="291" t="s">
        <v>27</v>
      </c>
      <c r="AN7" s="291" t="s">
        <v>26</v>
      </c>
      <c r="AO7" s="291" t="s">
        <v>27</v>
      </c>
    </row>
    <row r="8" s="282" customFormat="1" ht="17" customHeight="1" spans="1:41">
      <c r="A8" s="290" t="s">
        <v>34</v>
      </c>
      <c r="B8" s="294">
        <v>122692</v>
      </c>
      <c r="C8" s="294">
        <f>SUM(C9:C49)</f>
        <v>183</v>
      </c>
      <c r="D8" s="295">
        <f>C8/L8</f>
        <v>0.157894736842105</v>
      </c>
      <c r="E8" s="294">
        <f>SUM(E9:E49)</f>
        <v>11156</v>
      </c>
      <c r="F8" s="294">
        <f>SUM(F9:F49)</f>
        <v>34140</v>
      </c>
      <c r="G8" s="294">
        <f>SUM(G9:G49)</f>
        <v>17</v>
      </c>
      <c r="H8" s="296">
        <v>5</v>
      </c>
      <c r="I8" s="294">
        <f>SUM(I9:I49)</f>
        <v>637</v>
      </c>
      <c r="J8" s="295">
        <f>I8/L8</f>
        <v>0.549611734253667</v>
      </c>
      <c r="K8" s="294">
        <f>SUM(K9:K49)</f>
        <v>1142</v>
      </c>
      <c r="L8" s="294">
        <f>SUM(L9:L49)</f>
        <v>1159</v>
      </c>
      <c r="M8" s="295">
        <f>L8/K8</f>
        <v>1.01488616462347</v>
      </c>
      <c r="N8" s="294">
        <v>3603</v>
      </c>
      <c r="O8" s="294">
        <v>3656</v>
      </c>
      <c r="P8" s="295">
        <f>O8/N8</f>
        <v>1.01470996391896</v>
      </c>
      <c r="Q8" s="294">
        <v>166743</v>
      </c>
      <c r="R8" s="294">
        <v>168774</v>
      </c>
      <c r="S8" s="295">
        <f>R8/Q8</f>
        <v>1.01218042136701</v>
      </c>
      <c r="T8" s="294">
        <v>196644</v>
      </c>
      <c r="U8" s="294">
        <v>198800</v>
      </c>
      <c r="V8" s="295">
        <f>U8/T8</f>
        <v>1.01096397550904</v>
      </c>
      <c r="W8" s="294">
        <f>SUM(W9:W49)</f>
        <v>790</v>
      </c>
      <c r="X8" s="295">
        <f>W8/1142</f>
        <v>0.691768826619965</v>
      </c>
      <c r="Y8" s="294">
        <f>SUM(Y9:Y49)</f>
        <v>993</v>
      </c>
      <c r="Z8" s="295">
        <f>Y8/1145</f>
        <v>0.867248908296943</v>
      </c>
      <c r="AA8" s="294">
        <f>SUM(AA9:AA49)</f>
        <v>1159</v>
      </c>
      <c r="AB8" s="295">
        <f>AA8/1142</f>
        <v>1.01488616462347</v>
      </c>
      <c r="AC8" s="309">
        <v>25</v>
      </c>
      <c r="AD8" s="294">
        <f>SUM(AD9:AD49)</f>
        <v>1073</v>
      </c>
      <c r="AE8" s="295">
        <f>AD8/K8</f>
        <v>0.939579684763573</v>
      </c>
      <c r="AF8" s="294">
        <f>SUM(AF9:AF49)</f>
        <v>1128</v>
      </c>
      <c r="AG8" s="295">
        <f>AF8/K8</f>
        <v>0.987740805604203</v>
      </c>
      <c r="AH8" s="294">
        <f>SUM(AH9:AH49)</f>
        <v>990</v>
      </c>
      <c r="AI8" s="295">
        <f>AH8/K8</f>
        <v>0.866900175131349</v>
      </c>
      <c r="AJ8" s="294">
        <f>SUM(AJ9:AJ49)</f>
        <v>948</v>
      </c>
      <c r="AK8" s="295">
        <f>AJ8/K8</f>
        <v>0.830122591943958</v>
      </c>
      <c r="AL8" s="294">
        <f>SUM(AL9:AL49)</f>
        <v>1098</v>
      </c>
      <c r="AM8" s="295">
        <f>AL8/1142</f>
        <v>0.961471103327496</v>
      </c>
      <c r="AN8" s="294">
        <f>SUM(AN9:AN49)</f>
        <v>874</v>
      </c>
      <c r="AO8" s="295">
        <f>AN8/K8</f>
        <v>0.765323992994746</v>
      </c>
    </row>
    <row r="9" ht="17" customHeight="1" spans="1:41">
      <c r="A9" s="297" t="s">
        <v>35</v>
      </c>
      <c r="B9" s="294">
        <f>长春市!$G$10</f>
        <v>42472.35695</v>
      </c>
      <c r="C9" s="294">
        <f>长春市!$V$10</f>
        <v>13</v>
      </c>
      <c r="D9" s="295">
        <f>C9/K9</f>
        <v>0.109243697478992</v>
      </c>
      <c r="E9" s="294">
        <f>长春市!$AA$10</f>
        <v>0</v>
      </c>
      <c r="F9" s="294">
        <f>长春市!$AB$10</f>
        <v>23700</v>
      </c>
      <c r="G9" s="294">
        <f>长春市!$Y$10</f>
        <v>1</v>
      </c>
      <c r="H9" s="294">
        <f>长春市!$AC$10</f>
        <v>1</v>
      </c>
      <c r="I9" s="294">
        <f>长春市!$AE$10</f>
        <v>119</v>
      </c>
      <c r="J9" s="295">
        <f t="shared" ref="J9:J50" si="0">I9/L9</f>
        <v>1</v>
      </c>
      <c r="K9" s="294">
        <f>长春市!$G$21</f>
        <v>119</v>
      </c>
      <c r="L9" s="294">
        <f>长春市!$H$21</f>
        <v>119</v>
      </c>
      <c r="M9" s="295">
        <f t="shared" ref="M9:M50" si="1">L9/K9</f>
        <v>1</v>
      </c>
      <c r="N9" s="294">
        <f>长春市!$K$21</f>
        <v>979</v>
      </c>
      <c r="O9" s="294">
        <f>长春市!$L$21</f>
        <v>979</v>
      </c>
      <c r="P9" s="295">
        <f t="shared" ref="P9:P49" si="2">O9/N9</f>
        <v>1</v>
      </c>
      <c r="Q9" s="294">
        <f>长春市!$O$21</f>
        <v>463.45</v>
      </c>
      <c r="R9" s="294">
        <f>长春市!$P$21</f>
        <v>463.45</v>
      </c>
      <c r="S9" s="295">
        <f t="shared" ref="S9:S49" si="3">R9/Q9</f>
        <v>1</v>
      </c>
      <c r="T9" s="294">
        <f>长春市!$S$21</f>
        <v>833</v>
      </c>
      <c r="U9" s="294">
        <f>长春市!$T$21</f>
        <v>833</v>
      </c>
      <c r="V9" s="295">
        <f t="shared" ref="V9:V49" si="4">U9/T9</f>
        <v>1</v>
      </c>
      <c r="W9" s="294">
        <f>长春市!$G$24</f>
        <v>113</v>
      </c>
      <c r="X9" s="295">
        <f>W9/K9</f>
        <v>0.949579831932773</v>
      </c>
      <c r="Y9" s="294">
        <f>长春市!$J$24</f>
        <v>118</v>
      </c>
      <c r="Z9" s="295">
        <f>Y9/K9</f>
        <v>0.991596638655462</v>
      </c>
      <c r="AA9" s="294">
        <f>长春市!$M$24</f>
        <v>119</v>
      </c>
      <c r="AB9" s="295">
        <f>AA9/K9</f>
        <v>1</v>
      </c>
      <c r="AC9" s="294">
        <f>长春市!$P$24</f>
        <v>1</v>
      </c>
      <c r="AD9" s="294">
        <f>长春市!$J$27</f>
        <v>119</v>
      </c>
      <c r="AE9" s="294">
        <f>长春市!$K$27</f>
        <v>1</v>
      </c>
      <c r="AF9" s="294">
        <f>长春市!$M$27</f>
        <v>119</v>
      </c>
      <c r="AG9" s="295">
        <f t="shared" ref="AG9:AG49" si="5">AF9/K9</f>
        <v>1</v>
      </c>
      <c r="AH9" s="294">
        <f>长春市!$P$27</f>
        <v>112</v>
      </c>
      <c r="AI9" s="295">
        <f t="shared" ref="AI9:AI49" si="6">AH9/K9</f>
        <v>0.941176470588235</v>
      </c>
      <c r="AJ9" s="294">
        <f>长春市!$S$27</f>
        <v>114</v>
      </c>
      <c r="AK9" s="295">
        <f t="shared" ref="AK9:AK49" si="7">AJ9/K9</f>
        <v>0.957983193277311</v>
      </c>
      <c r="AL9" s="294">
        <f>长春市!$G$31</f>
        <v>119</v>
      </c>
      <c r="AM9" s="295">
        <f>AL9/K9</f>
        <v>1</v>
      </c>
      <c r="AN9" s="294">
        <f>长春市!$K$31</f>
        <v>116</v>
      </c>
      <c r="AO9" s="310">
        <f>AN9/K9</f>
        <v>0.974789915966387</v>
      </c>
    </row>
    <row r="10" ht="17" customHeight="1" spans="1:41">
      <c r="A10" s="297" t="s">
        <v>36</v>
      </c>
      <c r="B10" s="294">
        <f>双阳区!$G$10</f>
        <v>2898.27</v>
      </c>
      <c r="C10" s="294">
        <f>双阳区!$V$10</f>
        <v>0</v>
      </c>
      <c r="D10" s="295">
        <f t="shared" ref="D10:D49" si="8">C10/K10</f>
        <v>0</v>
      </c>
      <c r="E10" s="294">
        <f>双阳区!$AA$10</f>
        <v>0</v>
      </c>
      <c r="F10" s="294">
        <f>双阳区!$AB$10</f>
        <v>0</v>
      </c>
      <c r="G10" s="294">
        <f>双阳区!$Y$10</f>
        <v>0</v>
      </c>
      <c r="H10" s="294">
        <f>双阳区!$AC$10</f>
        <v>0</v>
      </c>
      <c r="I10" s="294">
        <f>双阳区!$AE$10</f>
        <v>6</v>
      </c>
      <c r="J10" s="295">
        <f t="shared" si="0"/>
        <v>0.6</v>
      </c>
      <c r="K10" s="294">
        <f>双阳区!$G$21</f>
        <v>10</v>
      </c>
      <c r="L10" s="294">
        <f>双阳区!$H$21</f>
        <v>10</v>
      </c>
      <c r="M10" s="295">
        <f t="shared" si="1"/>
        <v>1</v>
      </c>
      <c r="N10" s="294">
        <f>双阳区!$K$21</f>
        <v>15</v>
      </c>
      <c r="O10" s="294">
        <f>双阳区!$L$21</f>
        <v>15</v>
      </c>
      <c r="P10" s="295">
        <f t="shared" si="2"/>
        <v>1</v>
      </c>
      <c r="Q10" s="294">
        <f>双阳区!$O$21</f>
        <v>7.63</v>
      </c>
      <c r="R10" s="294">
        <f>双阳区!$P$21</f>
        <v>7.63</v>
      </c>
      <c r="S10" s="295">
        <f t="shared" si="3"/>
        <v>1</v>
      </c>
      <c r="T10" s="294">
        <f>双阳区!$S$21</f>
        <v>748</v>
      </c>
      <c r="U10" s="294">
        <f>双阳区!$T$21</f>
        <v>748</v>
      </c>
      <c r="V10" s="295">
        <f t="shared" si="4"/>
        <v>1</v>
      </c>
      <c r="W10" s="294">
        <f>双阳区!$G$24</f>
        <v>10</v>
      </c>
      <c r="X10" s="295">
        <f t="shared" ref="X10:X49" si="9">W10/K10</f>
        <v>1</v>
      </c>
      <c r="Y10" s="294">
        <f>双阳区!$J$24</f>
        <v>10</v>
      </c>
      <c r="Z10" s="295">
        <f t="shared" ref="Z10:Z49" si="10">Y10/K10</f>
        <v>1</v>
      </c>
      <c r="AA10" s="294">
        <f>双阳区!$M$24</f>
        <v>10</v>
      </c>
      <c r="AB10" s="295">
        <f t="shared" ref="AB10:AB49" si="11">AA10/K10</f>
        <v>1</v>
      </c>
      <c r="AC10" s="294">
        <f>双阳区!$P$24</f>
        <v>1</v>
      </c>
      <c r="AD10" s="294">
        <f>双阳区!$J$27</f>
        <v>10</v>
      </c>
      <c r="AE10" s="294">
        <f>双阳区!$K$27</f>
        <v>1</v>
      </c>
      <c r="AF10" s="294">
        <f>双阳区!$M$27</f>
        <v>10</v>
      </c>
      <c r="AG10" s="295">
        <f t="shared" si="5"/>
        <v>1</v>
      </c>
      <c r="AH10" s="294">
        <f>双阳区!$P$27</f>
        <v>5</v>
      </c>
      <c r="AI10" s="295">
        <f t="shared" si="6"/>
        <v>0.5</v>
      </c>
      <c r="AJ10" s="294">
        <f>双阳区!$S$27</f>
        <v>0</v>
      </c>
      <c r="AK10" s="295">
        <f t="shared" si="7"/>
        <v>0</v>
      </c>
      <c r="AL10" s="294">
        <f>双阳区!$G$31</f>
        <v>10</v>
      </c>
      <c r="AM10" s="295">
        <f t="shared" ref="AM10:AM49" si="12">AL10/K10</f>
        <v>1</v>
      </c>
      <c r="AN10" s="294">
        <f>双阳区!$K$31</f>
        <v>10</v>
      </c>
      <c r="AO10" s="310">
        <f t="shared" ref="AO10:AO49" si="13">AN10/K10</f>
        <v>1</v>
      </c>
    </row>
    <row r="11" ht="17" customHeight="1" spans="1:41">
      <c r="A11" s="297" t="s">
        <v>37</v>
      </c>
      <c r="B11" s="294">
        <f>九台区!$G$10</f>
        <v>200</v>
      </c>
      <c r="C11" s="294">
        <f>九台区!$V$10</f>
        <v>0</v>
      </c>
      <c r="D11" s="295">
        <f t="shared" si="8"/>
        <v>0</v>
      </c>
      <c r="E11" s="294">
        <f>九台区!$AA$10</f>
        <v>0</v>
      </c>
      <c r="F11" s="294">
        <f>九台区!$AB$10</f>
        <v>0</v>
      </c>
      <c r="G11" s="294">
        <f>九台区!$Y$10</f>
        <v>0</v>
      </c>
      <c r="H11" s="294">
        <f>九台区!$AC$10</f>
        <v>0</v>
      </c>
      <c r="I11" s="294">
        <f>九台区!$AE$10</f>
        <v>0</v>
      </c>
      <c r="J11" s="295">
        <f t="shared" si="0"/>
        <v>0</v>
      </c>
      <c r="K11" s="294">
        <f>九台区!$G$21</f>
        <v>10</v>
      </c>
      <c r="L11" s="294">
        <f>九台区!$H$21</f>
        <v>10</v>
      </c>
      <c r="M11" s="295">
        <f t="shared" si="1"/>
        <v>1</v>
      </c>
      <c r="N11" s="294">
        <f>九台区!$K$21</f>
        <v>131</v>
      </c>
      <c r="O11" s="294">
        <f>九台区!$L$21</f>
        <v>131</v>
      </c>
      <c r="P11" s="295">
        <f t="shared" si="2"/>
        <v>1</v>
      </c>
      <c r="Q11" s="294">
        <f>九台区!$O$21</f>
        <v>57.35</v>
      </c>
      <c r="R11" s="294">
        <f>九台区!$P$21</f>
        <v>57.35</v>
      </c>
      <c r="S11" s="295">
        <f t="shared" si="3"/>
        <v>1</v>
      </c>
      <c r="T11" s="294">
        <f>九台区!$S$21</f>
        <v>7253</v>
      </c>
      <c r="U11" s="294">
        <f>九台区!$T$21</f>
        <v>7253</v>
      </c>
      <c r="V11" s="295">
        <f t="shared" si="4"/>
        <v>1</v>
      </c>
      <c r="W11" s="294">
        <f>九台区!$G$24</f>
        <v>10</v>
      </c>
      <c r="X11" s="295">
        <f t="shared" si="9"/>
        <v>1</v>
      </c>
      <c r="Y11" s="294">
        <f>九台区!$J$24</f>
        <v>10</v>
      </c>
      <c r="Z11" s="295">
        <f t="shared" si="10"/>
        <v>1</v>
      </c>
      <c r="AA11" s="294">
        <f>九台区!$M$24</f>
        <v>10</v>
      </c>
      <c r="AB11" s="295">
        <f t="shared" si="11"/>
        <v>1</v>
      </c>
      <c r="AC11" s="294">
        <f>九台区!$P$24</f>
        <v>0</v>
      </c>
      <c r="AD11" s="294">
        <f>九台区!$J$27</f>
        <v>10</v>
      </c>
      <c r="AE11" s="294">
        <f>九台区!$K$27</f>
        <v>1</v>
      </c>
      <c r="AF11" s="294">
        <f>九台区!$M$27</f>
        <v>10</v>
      </c>
      <c r="AG11" s="295">
        <f t="shared" si="5"/>
        <v>1</v>
      </c>
      <c r="AH11" s="294">
        <f>九台区!$P$27</f>
        <v>10</v>
      </c>
      <c r="AI11" s="295">
        <f t="shared" si="6"/>
        <v>1</v>
      </c>
      <c r="AJ11" s="294">
        <f>九台区!$S$27</f>
        <v>10</v>
      </c>
      <c r="AK11" s="295">
        <f t="shared" si="7"/>
        <v>1</v>
      </c>
      <c r="AL11" s="294">
        <f>九台区!$G$31</f>
        <v>10</v>
      </c>
      <c r="AM11" s="295">
        <f t="shared" si="12"/>
        <v>1</v>
      </c>
      <c r="AN11" s="294">
        <f>九台区!$K$31</f>
        <v>10</v>
      </c>
      <c r="AO11" s="310">
        <f t="shared" si="13"/>
        <v>1</v>
      </c>
    </row>
    <row r="12" ht="17" customHeight="1" spans="1:41">
      <c r="A12" s="297" t="s">
        <v>38</v>
      </c>
      <c r="B12" s="294">
        <f>榆树市!$G$10</f>
        <v>2470</v>
      </c>
      <c r="C12" s="294">
        <f>榆树市!$V$10</f>
        <v>10</v>
      </c>
      <c r="D12" s="295">
        <f t="shared" si="8"/>
        <v>0.3125</v>
      </c>
      <c r="E12" s="294">
        <f>榆树市!$AA$10</f>
        <v>0</v>
      </c>
      <c r="F12" s="294">
        <f>榆树市!$AB$10</f>
        <v>0</v>
      </c>
      <c r="G12" s="294">
        <f>榆树市!$Y$10</f>
        <v>0</v>
      </c>
      <c r="H12" s="294">
        <f>榆树市!$AC$10</f>
        <v>0</v>
      </c>
      <c r="I12" s="294">
        <f>榆树市!$AE$10</f>
        <v>0</v>
      </c>
      <c r="J12" s="295">
        <f t="shared" si="0"/>
        <v>0</v>
      </c>
      <c r="K12" s="294">
        <f>榆树市!$G$21</f>
        <v>32</v>
      </c>
      <c r="L12" s="294">
        <f>榆树市!$H$21</f>
        <v>32</v>
      </c>
      <c r="M12" s="295">
        <f t="shared" si="1"/>
        <v>1</v>
      </c>
      <c r="N12" s="294">
        <f>榆树市!$K$21</f>
        <v>36</v>
      </c>
      <c r="O12" s="294">
        <f>榆树市!$L$21</f>
        <v>36</v>
      </c>
      <c r="P12" s="295">
        <f t="shared" si="2"/>
        <v>1</v>
      </c>
      <c r="Q12" s="294">
        <f>榆树市!$O$21</f>
        <v>19.71</v>
      </c>
      <c r="R12" s="294">
        <f>榆树市!$P$21</f>
        <v>19.71</v>
      </c>
      <c r="S12" s="295">
        <f t="shared" si="3"/>
        <v>1</v>
      </c>
      <c r="T12" s="294">
        <f>榆树市!$S$21</f>
        <v>2321</v>
      </c>
      <c r="U12" s="294">
        <f>榆树市!$T$21</f>
        <v>2321</v>
      </c>
      <c r="V12" s="295">
        <f t="shared" si="4"/>
        <v>1</v>
      </c>
      <c r="W12" s="294">
        <f>榆树市!$G$24</f>
        <v>23</v>
      </c>
      <c r="X12" s="295">
        <f t="shared" si="9"/>
        <v>0.71875</v>
      </c>
      <c r="Y12" s="294">
        <f>榆树市!$J$24</f>
        <v>23</v>
      </c>
      <c r="Z12" s="295">
        <f t="shared" si="10"/>
        <v>0.71875</v>
      </c>
      <c r="AA12" s="294">
        <f>榆树市!$M$24</f>
        <v>32</v>
      </c>
      <c r="AB12" s="295">
        <f t="shared" si="11"/>
        <v>1</v>
      </c>
      <c r="AC12" s="294">
        <f>榆树市!$P$24</f>
        <v>0</v>
      </c>
      <c r="AD12" s="294">
        <f>榆树市!$J$27</f>
        <v>0</v>
      </c>
      <c r="AE12" s="294">
        <f>榆树市!$K$27</f>
        <v>0</v>
      </c>
      <c r="AF12" s="294">
        <f>榆树市!$M$27</f>
        <v>32</v>
      </c>
      <c r="AG12" s="295">
        <f t="shared" si="5"/>
        <v>1</v>
      </c>
      <c r="AH12" s="294">
        <f>榆树市!$P$27</f>
        <v>21</v>
      </c>
      <c r="AI12" s="295">
        <f t="shared" si="6"/>
        <v>0.65625</v>
      </c>
      <c r="AJ12" s="294">
        <f>榆树市!$S$27</f>
        <v>18</v>
      </c>
      <c r="AK12" s="295">
        <f t="shared" si="7"/>
        <v>0.5625</v>
      </c>
      <c r="AL12" s="294">
        <f>榆树市!$G$31</f>
        <v>32</v>
      </c>
      <c r="AM12" s="295">
        <f t="shared" si="12"/>
        <v>1</v>
      </c>
      <c r="AN12" s="294">
        <f>榆树市!$K$31</f>
        <v>32</v>
      </c>
      <c r="AO12" s="310">
        <f t="shared" si="13"/>
        <v>1</v>
      </c>
    </row>
    <row r="13" ht="17" customHeight="1" spans="1:41">
      <c r="A13" s="297" t="s">
        <v>39</v>
      </c>
      <c r="B13" s="294">
        <f>德惠市!$G$10</f>
        <v>900</v>
      </c>
      <c r="C13" s="294">
        <f>德惠市!$V$10</f>
        <v>0</v>
      </c>
      <c r="D13" s="295">
        <f t="shared" si="8"/>
        <v>0</v>
      </c>
      <c r="E13" s="294">
        <f>德惠市!$AA$10</f>
        <v>0</v>
      </c>
      <c r="F13" s="294">
        <f>德惠市!$AB$10</f>
        <v>0</v>
      </c>
      <c r="G13" s="294">
        <f>德惠市!$Y$10</f>
        <v>0</v>
      </c>
      <c r="H13" s="294">
        <f>德惠市!$AC$10</f>
        <v>0</v>
      </c>
      <c r="I13" s="294">
        <f>德惠市!$AE$10</f>
        <v>8</v>
      </c>
      <c r="J13" s="295">
        <f t="shared" si="0"/>
        <v>0.666666666666667</v>
      </c>
      <c r="K13" s="294">
        <f>德惠市!$G$21</f>
        <v>12</v>
      </c>
      <c r="L13" s="294">
        <f>德惠市!$H$21</f>
        <v>12</v>
      </c>
      <c r="M13" s="295">
        <f t="shared" si="1"/>
        <v>1</v>
      </c>
      <c r="N13" s="294">
        <f>德惠市!$K$21</f>
        <v>56</v>
      </c>
      <c r="O13" s="294">
        <f>德惠市!$L$21</f>
        <v>56</v>
      </c>
      <c r="P13" s="295">
        <f t="shared" si="2"/>
        <v>1</v>
      </c>
      <c r="Q13" s="294">
        <f>德惠市!$O$21</f>
        <v>27.32</v>
      </c>
      <c r="R13" s="294">
        <f>德惠市!$P$21</f>
        <v>27.32</v>
      </c>
      <c r="S13" s="295">
        <f t="shared" si="3"/>
        <v>1</v>
      </c>
      <c r="T13" s="294">
        <f>德惠市!$S$21</f>
        <v>3537</v>
      </c>
      <c r="U13" s="294">
        <f>德惠市!$T$21</f>
        <v>3537</v>
      </c>
      <c r="V13" s="295">
        <f t="shared" si="4"/>
        <v>1</v>
      </c>
      <c r="W13" s="294">
        <f>德惠市!$G$24</f>
        <v>12</v>
      </c>
      <c r="X13" s="295">
        <f t="shared" si="9"/>
        <v>1</v>
      </c>
      <c r="Y13" s="294">
        <f>德惠市!$J$24</f>
        <v>12</v>
      </c>
      <c r="Z13" s="295">
        <f t="shared" si="10"/>
        <v>1</v>
      </c>
      <c r="AA13" s="294">
        <f>德惠市!$M$24</f>
        <v>12</v>
      </c>
      <c r="AB13" s="295">
        <f t="shared" si="11"/>
        <v>1</v>
      </c>
      <c r="AC13" s="294">
        <f>德惠市!$P$24</f>
        <v>1</v>
      </c>
      <c r="AD13" s="294">
        <f>德惠市!$J$27</f>
        <v>12</v>
      </c>
      <c r="AE13" s="294">
        <f>德惠市!$K$27</f>
        <v>1</v>
      </c>
      <c r="AF13" s="294">
        <f>德惠市!$M$27</f>
        <v>12</v>
      </c>
      <c r="AG13" s="295">
        <f t="shared" si="5"/>
        <v>1</v>
      </c>
      <c r="AH13" s="294">
        <f>德惠市!$P$27</f>
        <v>12</v>
      </c>
      <c r="AI13" s="295">
        <f t="shared" si="6"/>
        <v>1</v>
      </c>
      <c r="AJ13" s="294">
        <f>德惠市!$S$27</f>
        <v>12</v>
      </c>
      <c r="AK13" s="295">
        <f t="shared" si="7"/>
        <v>1</v>
      </c>
      <c r="AL13" s="294">
        <f>德惠市!$G$31</f>
        <v>12</v>
      </c>
      <c r="AM13" s="295">
        <f t="shared" si="12"/>
        <v>1</v>
      </c>
      <c r="AN13" s="294">
        <f>德惠市!$K$31</f>
        <v>12</v>
      </c>
      <c r="AO13" s="310">
        <f t="shared" si="13"/>
        <v>1</v>
      </c>
    </row>
    <row r="14" ht="17" customHeight="1" spans="1:41">
      <c r="A14" s="297" t="s">
        <v>40</v>
      </c>
      <c r="B14" s="294">
        <f>农安县!$G$10</f>
        <v>12996</v>
      </c>
      <c r="C14" s="294">
        <f>农安县!$V$10</f>
        <v>0</v>
      </c>
      <c r="D14" s="295">
        <f t="shared" si="8"/>
        <v>0</v>
      </c>
      <c r="E14" s="294">
        <f>农安县!$AA$10</f>
        <v>0</v>
      </c>
      <c r="F14" s="294">
        <f>农安县!$AB$10</f>
        <v>0</v>
      </c>
      <c r="G14" s="294">
        <f>农安县!$Y$10</f>
        <v>0</v>
      </c>
      <c r="H14" s="294">
        <f>农安县!$AC$10</f>
        <v>0</v>
      </c>
      <c r="I14" s="294">
        <f>农安县!$AE$10</f>
        <v>65</v>
      </c>
      <c r="J14" s="295">
        <f t="shared" si="0"/>
        <v>0.984848484848485</v>
      </c>
      <c r="K14" s="294">
        <v>66</v>
      </c>
      <c r="L14" s="294">
        <v>66</v>
      </c>
      <c r="M14" s="295">
        <f t="shared" si="1"/>
        <v>1</v>
      </c>
      <c r="N14" s="294">
        <f>农安县!$K$21</f>
        <v>79</v>
      </c>
      <c r="O14" s="294">
        <f>农安县!$L$21</f>
        <v>79</v>
      </c>
      <c r="P14" s="295">
        <f t="shared" si="2"/>
        <v>1</v>
      </c>
      <c r="Q14" s="294">
        <f>农安县!$O$21</f>
        <v>37.06</v>
      </c>
      <c r="R14" s="294">
        <f>农安县!$P$21</f>
        <v>37.06</v>
      </c>
      <c r="S14" s="295">
        <f t="shared" si="3"/>
        <v>1</v>
      </c>
      <c r="T14" s="294">
        <f>农安县!$S$21</f>
        <v>4810</v>
      </c>
      <c r="U14" s="294">
        <f>农安县!$T$21</f>
        <v>4810</v>
      </c>
      <c r="V14" s="295">
        <f t="shared" si="4"/>
        <v>1</v>
      </c>
      <c r="W14" s="294">
        <f>农安县!$G$24</f>
        <v>65</v>
      </c>
      <c r="X14" s="295">
        <f t="shared" si="9"/>
        <v>0.984848484848485</v>
      </c>
      <c r="Y14" s="294">
        <f>农安县!$J$24</f>
        <v>65</v>
      </c>
      <c r="Z14" s="295">
        <f t="shared" si="10"/>
        <v>0.984848484848485</v>
      </c>
      <c r="AA14" s="294">
        <v>66</v>
      </c>
      <c r="AB14" s="295">
        <f t="shared" si="11"/>
        <v>1</v>
      </c>
      <c r="AC14" s="294">
        <f>农安县!$P$24</f>
        <v>0</v>
      </c>
      <c r="AD14" s="294">
        <f>农安县!$J$27</f>
        <v>58</v>
      </c>
      <c r="AE14" s="294">
        <f>农安县!$K$27</f>
        <v>0.892307692307692</v>
      </c>
      <c r="AF14" s="294">
        <f>农安县!$M$27</f>
        <v>65</v>
      </c>
      <c r="AG14" s="295">
        <f t="shared" si="5"/>
        <v>0.984848484848485</v>
      </c>
      <c r="AH14" s="294">
        <f>农安县!$P$27</f>
        <v>0</v>
      </c>
      <c r="AI14" s="295">
        <f t="shared" si="6"/>
        <v>0</v>
      </c>
      <c r="AJ14" s="294">
        <f>农安县!$S$27</f>
        <v>50</v>
      </c>
      <c r="AK14" s="295">
        <f t="shared" si="7"/>
        <v>0.757575757575758</v>
      </c>
      <c r="AL14" s="294">
        <f>农安县!$G$31</f>
        <v>65</v>
      </c>
      <c r="AM14" s="295">
        <f t="shared" si="12"/>
        <v>0.984848484848485</v>
      </c>
      <c r="AN14" s="294">
        <f>农安县!$K$31</f>
        <v>65</v>
      </c>
      <c r="AO14" s="310">
        <f t="shared" si="13"/>
        <v>0.984848484848485</v>
      </c>
    </row>
    <row r="15" ht="17" customHeight="1" spans="1:41">
      <c r="A15" s="297" t="s">
        <v>41</v>
      </c>
      <c r="B15" s="294">
        <f>吉林市!$G$10</f>
        <v>6296</v>
      </c>
      <c r="C15" s="294">
        <f>吉林市!$V$10</f>
        <v>0</v>
      </c>
      <c r="D15" s="295">
        <f t="shared" si="8"/>
        <v>0</v>
      </c>
      <c r="E15" s="294">
        <f>吉林市!$AA$10</f>
        <v>1300</v>
      </c>
      <c r="F15" s="294">
        <f>吉林市!$AB$10</f>
        <v>0</v>
      </c>
      <c r="G15" s="294">
        <f>吉林市!$Y$10</f>
        <v>1</v>
      </c>
      <c r="H15" s="294">
        <f>吉林市!$AC$10</f>
        <v>1</v>
      </c>
      <c r="I15" s="294">
        <f>吉林市!$AE$10</f>
        <v>0</v>
      </c>
      <c r="J15" s="295">
        <f t="shared" si="0"/>
        <v>0</v>
      </c>
      <c r="K15" s="294">
        <f>吉林市!$G$21</f>
        <v>60</v>
      </c>
      <c r="L15" s="294">
        <f>吉林市!$H$21</f>
        <v>60</v>
      </c>
      <c r="M15" s="295">
        <f t="shared" si="1"/>
        <v>1</v>
      </c>
      <c r="N15" s="294">
        <f>吉林市!$K$21</f>
        <v>286</v>
      </c>
      <c r="O15" s="294">
        <f>吉林市!$L$21</f>
        <v>286</v>
      </c>
      <c r="P15" s="295">
        <f t="shared" si="2"/>
        <v>1</v>
      </c>
      <c r="Q15" s="294">
        <f>吉林市!$O$21</f>
        <v>157.94</v>
      </c>
      <c r="R15" s="294">
        <f>吉林市!$P$21</f>
        <v>157.94</v>
      </c>
      <c r="S15" s="295">
        <f t="shared" si="3"/>
        <v>1</v>
      </c>
      <c r="T15" s="294">
        <f>吉林市!$S$21</f>
        <v>20402</v>
      </c>
      <c r="U15" s="294">
        <f>吉林市!$T$21</f>
        <v>20402</v>
      </c>
      <c r="V15" s="295">
        <f t="shared" si="4"/>
        <v>1</v>
      </c>
      <c r="W15" s="294">
        <f>吉林市!$G$24</f>
        <v>60</v>
      </c>
      <c r="X15" s="295">
        <f t="shared" si="9"/>
        <v>1</v>
      </c>
      <c r="Y15" s="294">
        <f>吉林市!$J$24</f>
        <v>57</v>
      </c>
      <c r="Z15" s="295">
        <f t="shared" si="10"/>
        <v>0.95</v>
      </c>
      <c r="AA15" s="294">
        <f>吉林市!$M$24</f>
        <v>60</v>
      </c>
      <c r="AB15" s="295">
        <f t="shared" si="11"/>
        <v>1</v>
      </c>
      <c r="AC15" s="294">
        <f>吉林市!$P$24</f>
        <v>1</v>
      </c>
      <c r="AD15" s="294">
        <f>吉林市!$J$27</f>
        <v>60</v>
      </c>
      <c r="AE15" s="294">
        <f>吉林市!$K$27</f>
        <v>1</v>
      </c>
      <c r="AF15" s="294">
        <f>吉林市!$M$27</f>
        <v>60</v>
      </c>
      <c r="AG15" s="295">
        <f t="shared" si="5"/>
        <v>1</v>
      </c>
      <c r="AH15" s="294">
        <f>吉林市!$P$27</f>
        <v>60</v>
      </c>
      <c r="AI15" s="295">
        <f t="shared" si="6"/>
        <v>1</v>
      </c>
      <c r="AJ15" s="294">
        <f>吉林市!$S$27</f>
        <v>60</v>
      </c>
      <c r="AK15" s="295">
        <f t="shared" si="7"/>
        <v>1</v>
      </c>
      <c r="AL15" s="294">
        <f>吉林市!$G$31</f>
        <v>60</v>
      </c>
      <c r="AM15" s="295">
        <f t="shared" si="12"/>
        <v>1</v>
      </c>
      <c r="AN15" s="294">
        <f>吉林市!$K$31</f>
        <v>60</v>
      </c>
      <c r="AO15" s="310">
        <f t="shared" si="13"/>
        <v>1</v>
      </c>
    </row>
    <row r="16" ht="17" customHeight="1" spans="1:41">
      <c r="A16" s="297" t="s">
        <v>42</v>
      </c>
      <c r="B16" s="294">
        <f>永吉县!$G$10</f>
        <v>1420.598</v>
      </c>
      <c r="C16" s="294">
        <f>永吉县!$V$10</f>
        <v>14</v>
      </c>
      <c r="D16" s="295">
        <f t="shared" si="8"/>
        <v>1</v>
      </c>
      <c r="E16" s="294">
        <f>永吉县!$AA$10</f>
        <v>300</v>
      </c>
      <c r="F16" s="294">
        <f>永吉县!$AB$10</f>
        <v>0</v>
      </c>
      <c r="G16" s="294">
        <f>永吉县!$Y$10</f>
        <v>1</v>
      </c>
      <c r="H16" s="294">
        <f>永吉县!$AC$10</f>
        <v>0</v>
      </c>
      <c r="I16" s="294">
        <f>永吉县!$AE$10</f>
        <v>14</v>
      </c>
      <c r="J16" s="295">
        <f t="shared" si="0"/>
        <v>1</v>
      </c>
      <c r="K16" s="294">
        <f>永吉县!$G$21</f>
        <v>14</v>
      </c>
      <c r="L16" s="294">
        <f>永吉县!$H$21</f>
        <v>14</v>
      </c>
      <c r="M16" s="295">
        <f t="shared" si="1"/>
        <v>1</v>
      </c>
      <c r="N16" s="294">
        <f>永吉县!$K$21</f>
        <v>72</v>
      </c>
      <c r="O16" s="294">
        <f>永吉县!$L$21</f>
        <v>72</v>
      </c>
      <c r="P16" s="295">
        <f t="shared" si="2"/>
        <v>1</v>
      </c>
      <c r="Q16" s="294">
        <f>永吉县!$O$21</f>
        <v>29.97</v>
      </c>
      <c r="R16" s="294">
        <f>永吉县!$P$21</f>
        <v>29.97</v>
      </c>
      <c r="S16" s="295">
        <f t="shared" si="3"/>
        <v>1</v>
      </c>
      <c r="T16" s="294">
        <f>永吉县!$S$21</f>
        <v>14</v>
      </c>
      <c r="U16" s="294">
        <f>永吉县!$T$21</f>
        <v>14</v>
      </c>
      <c r="V16" s="295">
        <f t="shared" si="4"/>
        <v>1</v>
      </c>
      <c r="W16" s="294">
        <f>永吉县!$G$24</f>
        <v>9</v>
      </c>
      <c r="X16" s="295">
        <f t="shared" si="9"/>
        <v>0.642857142857143</v>
      </c>
      <c r="Y16" s="294">
        <f>永吉县!$J$24</f>
        <v>14</v>
      </c>
      <c r="Z16" s="295">
        <f t="shared" si="10"/>
        <v>1</v>
      </c>
      <c r="AA16" s="294">
        <f>永吉县!$M$24</f>
        <v>14</v>
      </c>
      <c r="AB16" s="295">
        <f t="shared" si="11"/>
        <v>1</v>
      </c>
      <c r="AC16" s="294">
        <f>永吉县!$P$24</f>
        <v>0</v>
      </c>
      <c r="AD16" s="294">
        <f>永吉县!$J$27</f>
        <v>14</v>
      </c>
      <c r="AE16" s="294">
        <f>永吉县!$K$27</f>
        <v>1</v>
      </c>
      <c r="AF16" s="294">
        <f>永吉县!$M$27</f>
        <v>14</v>
      </c>
      <c r="AG16" s="295">
        <f t="shared" si="5"/>
        <v>1</v>
      </c>
      <c r="AH16" s="294">
        <f>永吉县!$P$27</f>
        <v>14</v>
      </c>
      <c r="AI16" s="295">
        <f t="shared" si="6"/>
        <v>1</v>
      </c>
      <c r="AJ16" s="294">
        <f>永吉县!$S$27</f>
        <v>14</v>
      </c>
      <c r="AK16" s="295">
        <f t="shared" si="7"/>
        <v>1</v>
      </c>
      <c r="AL16" s="294">
        <f>永吉县!$G$31</f>
        <v>14</v>
      </c>
      <c r="AM16" s="295">
        <f t="shared" si="12"/>
        <v>1</v>
      </c>
      <c r="AN16" s="294">
        <f>永吉县!$K$31</f>
        <v>9</v>
      </c>
      <c r="AO16" s="310">
        <f t="shared" si="13"/>
        <v>0.642857142857143</v>
      </c>
    </row>
    <row r="17" s="283" customFormat="1" ht="17" customHeight="1" spans="1:90">
      <c r="A17" s="297" t="s">
        <v>43</v>
      </c>
      <c r="B17" s="294">
        <v>296</v>
      </c>
      <c r="C17" s="294">
        <v>11</v>
      </c>
      <c r="D17" s="295">
        <f t="shared" si="8"/>
        <v>1</v>
      </c>
      <c r="E17" s="294">
        <v>0</v>
      </c>
      <c r="F17" s="294">
        <v>0</v>
      </c>
      <c r="G17" s="294">
        <v>0</v>
      </c>
      <c r="H17" s="294">
        <v>0</v>
      </c>
      <c r="I17" s="294">
        <v>11</v>
      </c>
      <c r="J17" s="295">
        <f t="shared" si="0"/>
        <v>1</v>
      </c>
      <c r="K17" s="294">
        <v>11</v>
      </c>
      <c r="L17" s="294">
        <v>11</v>
      </c>
      <c r="M17" s="295">
        <f t="shared" si="1"/>
        <v>1</v>
      </c>
      <c r="N17" s="294">
        <v>49</v>
      </c>
      <c r="O17" s="294">
        <v>49</v>
      </c>
      <c r="P17" s="295">
        <f t="shared" si="2"/>
        <v>1</v>
      </c>
      <c r="Q17" s="294">
        <v>25.38</v>
      </c>
      <c r="R17" s="294">
        <v>25.38</v>
      </c>
      <c r="S17" s="295">
        <f t="shared" si="3"/>
        <v>1</v>
      </c>
      <c r="T17" s="294">
        <v>3053</v>
      </c>
      <c r="U17" s="294">
        <v>3053</v>
      </c>
      <c r="V17" s="295">
        <f t="shared" si="4"/>
        <v>1</v>
      </c>
      <c r="W17" s="294">
        <v>11</v>
      </c>
      <c r="X17" s="295">
        <f t="shared" si="9"/>
        <v>1</v>
      </c>
      <c r="Y17" s="294">
        <v>11</v>
      </c>
      <c r="Z17" s="295">
        <f t="shared" si="10"/>
        <v>1</v>
      </c>
      <c r="AA17" s="294">
        <v>11</v>
      </c>
      <c r="AB17" s="295">
        <f t="shared" si="11"/>
        <v>1</v>
      </c>
      <c r="AC17" s="294">
        <v>1</v>
      </c>
      <c r="AD17" s="294">
        <v>11</v>
      </c>
      <c r="AE17" s="294">
        <v>1</v>
      </c>
      <c r="AF17" s="294">
        <v>11</v>
      </c>
      <c r="AG17" s="295">
        <f t="shared" si="5"/>
        <v>1</v>
      </c>
      <c r="AH17" s="294">
        <v>11</v>
      </c>
      <c r="AI17" s="295">
        <f t="shared" si="6"/>
        <v>1</v>
      </c>
      <c r="AJ17" s="294">
        <v>11</v>
      </c>
      <c r="AK17" s="295">
        <f t="shared" si="7"/>
        <v>1</v>
      </c>
      <c r="AL17" s="294">
        <v>11</v>
      </c>
      <c r="AM17" s="295">
        <f t="shared" si="12"/>
        <v>1</v>
      </c>
      <c r="AN17" s="294">
        <v>11</v>
      </c>
      <c r="AO17" s="310">
        <f t="shared" si="13"/>
        <v>1</v>
      </c>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row>
    <row r="18" ht="17" customHeight="1" spans="1:41">
      <c r="A18" s="297" t="s">
        <v>44</v>
      </c>
      <c r="B18" s="294">
        <f>舒兰市!$G$10</f>
        <v>6327</v>
      </c>
      <c r="C18" s="294">
        <f>舒兰市!$V$10</f>
        <v>2</v>
      </c>
      <c r="D18" s="295">
        <f t="shared" si="8"/>
        <v>0.333333333333333</v>
      </c>
      <c r="E18" s="294">
        <f>舒兰市!$AA$10</f>
        <v>0</v>
      </c>
      <c r="F18" s="294">
        <f>舒兰市!$AB$10</f>
        <v>0</v>
      </c>
      <c r="G18" s="294">
        <f>舒兰市!$Y$10</f>
        <v>0</v>
      </c>
      <c r="H18" s="294">
        <f>舒兰市!$AC$10</f>
        <v>0</v>
      </c>
      <c r="I18" s="294">
        <f>舒兰市!$AE$10</f>
        <v>6</v>
      </c>
      <c r="J18" s="295">
        <f t="shared" si="0"/>
        <v>1</v>
      </c>
      <c r="K18" s="294">
        <f>舒兰市!$G$21</f>
        <v>6</v>
      </c>
      <c r="L18" s="294">
        <f>舒兰市!$H$21</f>
        <v>6</v>
      </c>
      <c r="M18" s="295">
        <f t="shared" si="1"/>
        <v>1</v>
      </c>
      <c r="N18" s="294">
        <f>舒兰市!$K$21</f>
        <v>42</v>
      </c>
      <c r="O18" s="294">
        <f>舒兰市!$L$21</f>
        <v>42</v>
      </c>
      <c r="P18" s="295">
        <f t="shared" si="2"/>
        <v>1</v>
      </c>
      <c r="Q18" s="294">
        <f>舒兰市!$O$21</f>
        <v>16.16</v>
      </c>
      <c r="R18" s="294">
        <f>舒兰市!$P$21</f>
        <v>16.16</v>
      </c>
      <c r="S18" s="295">
        <f t="shared" si="3"/>
        <v>1</v>
      </c>
      <c r="T18" s="294">
        <f>舒兰市!$S$21</f>
        <v>6</v>
      </c>
      <c r="U18" s="294">
        <f>舒兰市!$T$21</f>
        <v>6</v>
      </c>
      <c r="V18" s="295">
        <f t="shared" si="4"/>
        <v>1</v>
      </c>
      <c r="W18" s="294">
        <f>舒兰市!$G$24</f>
        <v>6</v>
      </c>
      <c r="X18" s="295">
        <f t="shared" si="9"/>
        <v>1</v>
      </c>
      <c r="Y18" s="294">
        <f>舒兰市!$J$24</f>
        <v>6</v>
      </c>
      <c r="Z18" s="295">
        <f t="shared" si="10"/>
        <v>1</v>
      </c>
      <c r="AA18" s="294">
        <f>舒兰市!$M$24</f>
        <v>6</v>
      </c>
      <c r="AB18" s="295">
        <f t="shared" si="11"/>
        <v>1</v>
      </c>
      <c r="AC18" s="294">
        <f>舒兰市!$P$24</f>
        <v>1</v>
      </c>
      <c r="AD18" s="294">
        <f>舒兰市!$J$27</f>
        <v>6</v>
      </c>
      <c r="AE18" s="294">
        <f>舒兰市!$K$27</f>
        <v>1</v>
      </c>
      <c r="AF18" s="294">
        <f>舒兰市!$M$27</f>
        <v>6</v>
      </c>
      <c r="AG18" s="295">
        <f t="shared" si="5"/>
        <v>1</v>
      </c>
      <c r="AH18" s="294">
        <f>舒兰市!$P$27</f>
        <v>6</v>
      </c>
      <c r="AI18" s="295">
        <f t="shared" si="6"/>
        <v>1</v>
      </c>
      <c r="AJ18" s="294">
        <f>舒兰市!$S$27</f>
        <v>6</v>
      </c>
      <c r="AK18" s="295">
        <f t="shared" si="7"/>
        <v>1</v>
      </c>
      <c r="AL18" s="294">
        <f>舒兰市!$G$31</f>
        <v>6</v>
      </c>
      <c r="AM18" s="295">
        <f t="shared" si="12"/>
        <v>1</v>
      </c>
      <c r="AN18" s="294">
        <f>舒兰市!$K$31</f>
        <v>6</v>
      </c>
      <c r="AO18" s="310">
        <f t="shared" si="13"/>
        <v>1</v>
      </c>
    </row>
    <row r="19" ht="17" customHeight="1" spans="1:41">
      <c r="A19" s="297" t="s">
        <v>45</v>
      </c>
      <c r="B19" s="294">
        <f>磐石市!$G$10</f>
        <v>1843</v>
      </c>
      <c r="C19" s="294">
        <f>磐石市!$V$10</f>
        <v>0</v>
      </c>
      <c r="D19" s="295">
        <f t="shared" si="8"/>
        <v>0</v>
      </c>
      <c r="E19" s="294">
        <f>磐石市!$AA$10</f>
        <v>0</v>
      </c>
      <c r="F19" s="294">
        <f>磐石市!$AB$10</f>
        <v>0</v>
      </c>
      <c r="G19" s="294">
        <f>磐石市!$Y$10</f>
        <v>0</v>
      </c>
      <c r="H19" s="294">
        <f>磐石市!$AC$10</f>
        <v>0</v>
      </c>
      <c r="I19" s="294">
        <f>磐石市!$AE$10</f>
        <v>21</v>
      </c>
      <c r="J19" s="295">
        <f t="shared" si="0"/>
        <v>0.65625</v>
      </c>
      <c r="K19" s="294">
        <f>磐石市!$G$21</f>
        <v>32</v>
      </c>
      <c r="L19" s="294">
        <f>磐石市!$H$21</f>
        <v>32</v>
      </c>
      <c r="M19" s="295">
        <f t="shared" si="1"/>
        <v>1</v>
      </c>
      <c r="N19" s="294">
        <f>磐石市!$K$21</f>
        <v>53</v>
      </c>
      <c r="O19" s="294">
        <f>磐石市!$L$21</f>
        <v>53</v>
      </c>
      <c r="P19" s="295">
        <f t="shared" si="2"/>
        <v>1</v>
      </c>
      <c r="Q19" s="294">
        <f>磐石市!$O$21</f>
        <v>26.18</v>
      </c>
      <c r="R19" s="294">
        <f>磐石市!$P$21</f>
        <v>26.18</v>
      </c>
      <c r="S19" s="295">
        <f t="shared" si="3"/>
        <v>1</v>
      </c>
      <c r="T19" s="294">
        <f>磐石市!$S$21</f>
        <v>3202</v>
      </c>
      <c r="U19" s="294">
        <f>磐石市!$T$21</f>
        <v>3202</v>
      </c>
      <c r="V19" s="295">
        <f t="shared" si="4"/>
        <v>1</v>
      </c>
      <c r="W19" s="294">
        <f>磐石市!$G$24</f>
        <v>20</v>
      </c>
      <c r="X19" s="295">
        <f t="shared" si="9"/>
        <v>0.625</v>
      </c>
      <c r="Y19" s="294">
        <f>磐石市!$J$24</f>
        <v>21</v>
      </c>
      <c r="Z19" s="295">
        <f t="shared" si="10"/>
        <v>0.65625</v>
      </c>
      <c r="AA19" s="294">
        <f>磐石市!$M$24</f>
        <v>32</v>
      </c>
      <c r="AB19" s="295">
        <f t="shared" si="11"/>
        <v>1</v>
      </c>
      <c r="AC19" s="294">
        <f>磐石市!$P$24</f>
        <v>1</v>
      </c>
      <c r="AD19" s="294">
        <f>磐石市!$J$27</f>
        <v>32</v>
      </c>
      <c r="AE19" s="294">
        <f>磐石市!$K$27</f>
        <v>1</v>
      </c>
      <c r="AF19" s="294">
        <f>磐石市!$M$27</f>
        <v>32</v>
      </c>
      <c r="AG19" s="295">
        <f t="shared" si="5"/>
        <v>1</v>
      </c>
      <c r="AH19" s="294">
        <f>磐石市!$P$27</f>
        <v>32</v>
      </c>
      <c r="AI19" s="295">
        <f t="shared" si="6"/>
        <v>1</v>
      </c>
      <c r="AJ19" s="294">
        <f>磐石市!$S$27</f>
        <v>18</v>
      </c>
      <c r="AK19" s="295">
        <f t="shared" si="7"/>
        <v>0.5625</v>
      </c>
      <c r="AL19" s="294">
        <f>磐石市!$G$31</f>
        <v>32</v>
      </c>
      <c r="AM19" s="295">
        <f t="shared" si="12"/>
        <v>1</v>
      </c>
      <c r="AN19" s="294">
        <f>磐石市!$K$31</f>
        <v>32</v>
      </c>
      <c r="AO19" s="310">
        <f t="shared" si="13"/>
        <v>1</v>
      </c>
    </row>
    <row r="20" ht="17" customHeight="1" spans="1:41">
      <c r="A20" s="297" t="s">
        <v>46</v>
      </c>
      <c r="B20" s="294">
        <f>桦甸市!$G$10</f>
        <v>9923</v>
      </c>
      <c r="C20" s="294">
        <f>桦甸市!$V$10</f>
        <v>40</v>
      </c>
      <c r="D20" s="295">
        <f t="shared" si="8"/>
        <v>0.344827586206897</v>
      </c>
      <c r="E20" s="294">
        <f>桦甸市!$AA$10</f>
        <v>0</v>
      </c>
      <c r="F20" s="294">
        <f>桦甸市!$AB$10</f>
        <v>6000</v>
      </c>
      <c r="G20" s="294">
        <f>桦甸市!$Y$10</f>
        <v>1</v>
      </c>
      <c r="H20" s="294">
        <f>桦甸市!$AC$10</f>
        <v>1</v>
      </c>
      <c r="I20" s="294">
        <f>桦甸市!$AE$10</f>
        <v>116</v>
      </c>
      <c r="J20" s="295">
        <f t="shared" si="0"/>
        <v>1</v>
      </c>
      <c r="K20" s="294">
        <f>桦甸市!$G$21</f>
        <v>116</v>
      </c>
      <c r="L20" s="294">
        <f>桦甸市!$H$21</f>
        <v>116</v>
      </c>
      <c r="M20" s="295">
        <f t="shared" si="1"/>
        <v>1</v>
      </c>
      <c r="N20" s="294">
        <f>桦甸市!$K$21</f>
        <v>166</v>
      </c>
      <c r="O20" s="294">
        <f>桦甸市!$L$21</f>
        <v>166</v>
      </c>
      <c r="P20" s="295">
        <f t="shared" si="2"/>
        <v>1</v>
      </c>
      <c r="Q20" s="294">
        <f>桦甸市!$O$21</f>
        <v>64.38</v>
      </c>
      <c r="R20" s="294">
        <f>桦甸市!$P$21</f>
        <v>64.38</v>
      </c>
      <c r="S20" s="295">
        <f t="shared" si="3"/>
        <v>1</v>
      </c>
      <c r="T20" s="294">
        <f>桦甸市!$S$21</f>
        <v>7386</v>
      </c>
      <c r="U20" s="294">
        <f>桦甸市!$T$21</f>
        <v>7386</v>
      </c>
      <c r="V20" s="295">
        <f t="shared" si="4"/>
        <v>1</v>
      </c>
      <c r="W20" s="294">
        <f>桦甸市!$G$24</f>
        <v>0</v>
      </c>
      <c r="X20" s="295">
        <f t="shared" si="9"/>
        <v>0</v>
      </c>
      <c r="Y20" s="294">
        <f>桦甸市!$J$24</f>
        <v>71</v>
      </c>
      <c r="Z20" s="295">
        <f t="shared" si="10"/>
        <v>0.612068965517241</v>
      </c>
      <c r="AA20" s="294">
        <f>桦甸市!$M$24</f>
        <v>116</v>
      </c>
      <c r="AB20" s="295">
        <f t="shared" si="11"/>
        <v>1</v>
      </c>
      <c r="AC20" s="294">
        <f>桦甸市!$P$24</f>
        <v>1</v>
      </c>
      <c r="AD20" s="294">
        <f>桦甸市!$J$27</f>
        <v>116</v>
      </c>
      <c r="AE20" s="294">
        <f>桦甸市!$K$27</f>
        <v>1</v>
      </c>
      <c r="AF20" s="294">
        <f>桦甸市!$M$27</f>
        <v>116</v>
      </c>
      <c r="AG20" s="295">
        <f t="shared" si="5"/>
        <v>1</v>
      </c>
      <c r="AH20" s="294">
        <f>桦甸市!$P$27</f>
        <v>116</v>
      </c>
      <c r="AI20" s="295">
        <f t="shared" si="6"/>
        <v>1</v>
      </c>
      <c r="AJ20" s="294">
        <f>桦甸市!$S$27</f>
        <v>116</v>
      </c>
      <c r="AK20" s="295">
        <f t="shared" si="7"/>
        <v>1</v>
      </c>
      <c r="AL20" s="294">
        <f>桦甸市!$G$31</f>
        <v>116</v>
      </c>
      <c r="AM20" s="295">
        <f t="shared" si="12"/>
        <v>1</v>
      </c>
      <c r="AN20" s="294">
        <f>桦甸市!$K$31</f>
        <v>0</v>
      </c>
      <c r="AO20" s="310">
        <f t="shared" si="13"/>
        <v>0</v>
      </c>
    </row>
    <row r="21" ht="17" customHeight="1" spans="1:41">
      <c r="A21" s="297" t="s">
        <v>47</v>
      </c>
      <c r="B21" s="294">
        <f>四平市!$G$10</f>
        <v>5766.93</v>
      </c>
      <c r="C21" s="294">
        <f>四平市!$V$10</f>
        <v>0</v>
      </c>
      <c r="D21" s="295">
        <f t="shared" si="8"/>
        <v>0</v>
      </c>
      <c r="E21" s="294">
        <f>四平市!$AA$10</f>
        <v>0</v>
      </c>
      <c r="F21" s="294">
        <f>四平市!$AB$10</f>
        <v>0</v>
      </c>
      <c r="G21" s="294">
        <f>四平市!$Y$10</f>
        <v>0</v>
      </c>
      <c r="H21" s="294">
        <f>四平市!$AC$10</f>
        <v>0</v>
      </c>
      <c r="I21" s="294">
        <f>四平市!$AE$10</f>
        <v>0</v>
      </c>
      <c r="J21" s="295">
        <f t="shared" si="0"/>
        <v>0</v>
      </c>
      <c r="K21" s="294">
        <f>四平市!$G$21</f>
        <v>49</v>
      </c>
      <c r="L21" s="294">
        <f>四平市!$H$21</f>
        <v>49</v>
      </c>
      <c r="M21" s="295">
        <f t="shared" si="1"/>
        <v>1</v>
      </c>
      <c r="N21" s="294">
        <f>四平市!$K$21</f>
        <v>242</v>
      </c>
      <c r="O21" s="294">
        <f>四平市!$L$21</f>
        <v>242</v>
      </c>
      <c r="P21" s="295">
        <f t="shared" si="2"/>
        <v>1</v>
      </c>
      <c r="Q21" s="294">
        <f>四平市!$O$21</f>
        <v>105.36</v>
      </c>
      <c r="R21" s="294">
        <f>四平市!$P$21</f>
        <v>105.36</v>
      </c>
      <c r="S21" s="295">
        <f t="shared" si="3"/>
        <v>1</v>
      </c>
      <c r="T21" s="294">
        <f>四平市!$S$21</f>
        <v>14859</v>
      </c>
      <c r="U21" s="294">
        <f>四平市!$T$21</f>
        <v>14859</v>
      </c>
      <c r="V21" s="295">
        <f t="shared" si="4"/>
        <v>1</v>
      </c>
      <c r="W21" s="294">
        <f>四平市!$G$24</f>
        <v>30</v>
      </c>
      <c r="X21" s="295">
        <f t="shared" si="9"/>
        <v>0.612244897959184</v>
      </c>
      <c r="Y21" s="294">
        <f>四平市!$J$24</f>
        <v>30</v>
      </c>
      <c r="Z21" s="295">
        <f t="shared" si="10"/>
        <v>0.612244897959184</v>
      </c>
      <c r="AA21" s="294">
        <f>四平市!$M$24</f>
        <v>49</v>
      </c>
      <c r="AB21" s="295">
        <f t="shared" si="11"/>
        <v>1</v>
      </c>
      <c r="AC21" s="294">
        <f>四平市!$P$24</f>
        <v>0</v>
      </c>
      <c r="AD21" s="294">
        <f>四平市!$J$27</f>
        <v>49</v>
      </c>
      <c r="AE21" s="294">
        <f>四平市!$K$27</f>
        <v>1</v>
      </c>
      <c r="AF21" s="294">
        <f>四平市!$M$27</f>
        <v>49</v>
      </c>
      <c r="AG21" s="295">
        <f t="shared" si="5"/>
        <v>1</v>
      </c>
      <c r="AH21" s="294">
        <f>四平市!$P$27</f>
        <v>49</v>
      </c>
      <c r="AI21" s="295">
        <f t="shared" si="6"/>
        <v>1</v>
      </c>
      <c r="AJ21" s="294">
        <f>四平市!$S$27</f>
        <v>49</v>
      </c>
      <c r="AK21" s="295">
        <f t="shared" si="7"/>
        <v>1</v>
      </c>
      <c r="AL21" s="294">
        <f>四平市!$G$31</f>
        <v>49</v>
      </c>
      <c r="AM21" s="295">
        <f t="shared" si="12"/>
        <v>1</v>
      </c>
      <c r="AN21" s="294">
        <f>四平市!$K$31</f>
        <v>49</v>
      </c>
      <c r="AO21" s="310">
        <f t="shared" si="13"/>
        <v>1</v>
      </c>
    </row>
    <row r="22" ht="17" customHeight="1" spans="1:41">
      <c r="A22" s="297" t="s">
        <v>48</v>
      </c>
      <c r="B22" s="294">
        <f>梨树县!$G$10</f>
        <v>3675</v>
      </c>
      <c r="C22" s="294">
        <f>梨树县!$V$10</f>
        <v>0</v>
      </c>
      <c r="D22" s="295">
        <f t="shared" si="8"/>
        <v>0</v>
      </c>
      <c r="E22" s="294">
        <f>梨树县!$AA$10</f>
        <v>0</v>
      </c>
      <c r="F22" s="294">
        <f>梨树县!$AB$10</f>
        <v>0</v>
      </c>
      <c r="G22" s="294">
        <f>梨树县!$Y$10</f>
        <v>0</v>
      </c>
      <c r="H22" s="294">
        <f>梨树县!$AC$10</f>
        <v>0</v>
      </c>
      <c r="I22" s="294">
        <f>梨树县!$AE$10</f>
        <v>0</v>
      </c>
      <c r="J22" s="295">
        <f t="shared" si="0"/>
        <v>0</v>
      </c>
      <c r="K22" s="294">
        <f>梨树县!$G$21</f>
        <v>40</v>
      </c>
      <c r="L22" s="294">
        <f>梨树县!$H$21</f>
        <v>40</v>
      </c>
      <c r="M22" s="295">
        <f t="shared" si="1"/>
        <v>1</v>
      </c>
      <c r="N22" s="294">
        <f>梨树县!$K$21</f>
        <v>69</v>
      </c>
      <c r="O22" s="294">
        <f>梨树县!$L$21</f>
        <v>69</v>
      </c>
      <c r="P22" s="295">
        <f t="shared" si="2"/>
        <v>1</v>
      </c>
      <c r="Q22" s="294">
        <f>梨树县!$O$21</f>
        <v>25.76</v>
      </c>
      <c r="R22" s="294">
        <f>梨树县!$P$21</f>
        <v>25.76</v>
      </c>
      <c r="S22" s="295">
        <f t="shared" si="3"/>
        <v>1</v>
      </c>
      <c r="T22" s="294">
        <f>梨树县!$S$21</f>
        <v>3036</v>
      </c>
      <c r="U22" s="294">
        <f>梨树县!$T$21</f>
        <v>3036</v>
      </c>
      <c r="V22" s="295">
        <f t="shared" si="4"/>
        <v>1</v>
      </c>
      <c r="W22" s="294">
        <f>梨树县!$G$24</f>
        <v>0</v>
      </c>
      <c r="X22" s="295">
        <f t="shared" si="9"/>
        <v>0</v>
      </c>
      <c r="Y22" s="294">
        <f>梨树县!$J$24</f>
        <v>40</v>
      </c>
      <c r="Z22" s="295">
        <f t="shared" si="10"/>
        <v>1</v>
      </c>
      <c r="AA22" s="294">
        <f>梨树县!$M$24</f>
        <v>40</v>
      </c>
      <c r="AB22" s="295">
        <f t="shared" si="11"/>
        <v>1</v>
      </c>
      <c r="AC22" s="294">
        <f>梨树县!$P$24</f>
        <v>0</v>
      </c>
      <c r="AD22" s="294">
        <f>梨树县!$J$27</f>
        <v>40</v>
      </c>
      <c r="AE22" s="294">
        <f>梨树县!$K$27</f>
        <v>1</v>
      </c>
      <c r="AF22" s="294">
        <f>梨树县!$M$27</f>
        <v>40</v>
      </c>
      <c r="AG22" s="295">
        <f t="shared" si="5"/>
        <v>1</v>
      </c>
      <c r="AH22" s="294">
        <f>梨树县!$P$27</f>
        <v>40</v>
      </c>
      <c r="AI22" s="295">
        <f t="shared" si="6"/>
        <v>1</v>
      </c>
      <c r="AJ22" s="294">
        <f>梨树县!$S$27</f>
        <v>40</v>
      </c>
      <c r="AK22" s="295">
        <f t="shared" si="7"/>
        <v>1</v>
      </c>
      <c r="AL22" s="294">
        <f>梨树县!$G$31</f>
        <v>40</v>
      </c>
      <c r="AM22" s="295">
        <f t="shared" si="12"/>
        <v>1</v>
      </c>
      <c r="AN22" s="294">
        <f>梨树县!$K$31</f>
        <v>40</v>
      </c>
      <c r="AO22" s="310">
        <f t="shared" si="13"/>
        <v>1</v>
      </c>
    </row>
    <row r="23" s="284" customFormat="1" ht="17" customHeight="1" spans="1:90">
      <c r="A23" s="297" t="s">
        <v>49</v>
      </c>
      <c r="B23" s="294">
        <f>双辽市!$G$10</f>
        <v>1325.1</v>
      </c>
      <c r="C23" s="294">
        <f>双辽市!$V$10</f>
        <v>0</v>
      </c>
      <c r="D23" s="295">
        <f t="shared" si="8"/>
        <v>0</v>
      </c>
      <c r="E23" s="294">
        <f>双辽市!$AA$10</f>
        <v>1000</v>
      </c>
      <c r="F23" s="294">
        <f>双辽市!$AB$10</f>
        <v>0</v>
      </c>
      <c r="G23" s="294">
        <f>双辽市!$Y$10</f>
        <v>1</v>
      </c>
      <c r="H23" s="294">
        <f>双辽市!$AC$10</f>
        <v>0</v>
      </c>
      <c r="I23" s="294">
        <f>双辽市!$AE$10</f>
        <v>20</v>
      </c>
      <c r="J23" s="295">
        <f t="shared" si="0"/>
        <v>0.606060606060606</v>
      </c>
      <c r="K23" s="294">
        <f>双辽市!$G$21</f>
        <v>33</v>
      </c>
      <c r="L23" s="294">
        <f>双辽市!$H$21</f>
        <v>33</v>
      </c>
      <c r="M23" s="295">
        <f t="shared" si="1"/>
        <v>1</v>
      </c>
      <c r="N23" s="294">
        <f>双辽市!$K$21</f>
        <v>42</v>
      </c>
      <c r="O23" s="294">
        <f>双辽市!$L$21</f>
        <v>42</v>
      </c>
      <c r="P23" s="295">
        <f t="shared" si="2"/>
        <v>1</v>
      </c>
      <c r="Q23" s="294">
        <f>双辽市!$O$21</f>
        <v>18.78</v>
      </c>
      <c r="R23" s="294">
        <f>双辽市!$P$21</f>
        <v>18.78</v>
      </c>
      <c r="S23" s="295">
        <f t="shared" si="3"/>
        <v>1</v>
      </c>
      <c r="T23" s="294">
        <f>双辽市!$S$21</f>
        <v>2209</v>
      </c>
      <c r="U23" s="294">
        <f>双辽市!$T$21</f>
        <v>2209</v>
      </c>
      <c r="V23" s="295">
        <f t="shared" si="4"/>
        <v>1</v>
      </c>
      <c r="W23" s="294">
        <f>双辽市!$G$24</f>
        <v>20</v>
      </c>
      <c r="X23" s="295">
        <f t="shared" si="9"/>
        <v>0.606060606060606</v>
      </c>
      <c r="Y23" s="294">
        <f>双辽市!$J$24</f>
        <v>33</v>
      </c>
      <c r="Z23" s="295">
        <f t="shared" si="10"/>
        <v>1</v>
      </c>
      <c r="AA23" s="294">
        <f>双辽市!$M$24</f>
        <v>33</v>
      </c>
      <c r="AB23" s="295">
        <f t="shared" si="11"/>
        <v>1</v>
      </c>
      <c r="AC23" s="294">
        <f>双辽市!$P$24</f>
        <v>1</v>
      </c>
      <c r="AD23" s="294">
        <f>双辽市!$J$27</f>
        <v>33</v>
      </c>
      <c r="AE23" s="294">
        <f>双辽市!$K$27</f>
        <v>1</v>
      </c>
      <c r="AF23" s="294">
        <f>双辽市!$M$27</f>
        <v>33</v>
      </c>
      <c r="AG23" s="295">
        <f t="shared" si="5"/>
        <v>1</v>
      </c>
      <c r="AH23" s="294">
        <f>双辽市!$P$27</f>
        <v>33</v>
      </c>
      <c r="AI23" s="295">
        <f t="shared" si="6"/>
        <v>1</v>
      </c>
      <c r="AJ23" s="294">
        <f>双辽市!$S$27</f>
        <v>0</v>
      </c>
      <c r="AK23" s="295">
        <f t="shared" si="7"/>
        <v>0</v>
      </c>
      <c r="AL23" s="294">
        <f>双辽市!$G$31</f>
        <v>33</v>
      </c>
      <c r="AM23" s="295">
        <f t="shared" si="12"/>
        <v>1</v>
      </c>
      <c r="AN23" s="294">
        <f>双辽市!$K$31</f>
        <v>33</v>
      </c>
      <c r="AO23" s="310">
        <f t="shared" si="13"/>
        <v>1</v>
      </c>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c r="BS23" s="312"/>
      <c r="BT23" s="312"/>
      <c r="BU23" s="312"/>
      <c r="BV23" s="312"/>
      <c r="BW23" s="312"/>
      <c r="BX23" s="312"/>
      <c r="BY23" s="312"/>
      <c r="BZ23" s="312"/>
      <c r="CA23" s="312"/>
      <c r="CB23" s="312"/>
      <c r="CC23" s="312"/>
      <c r="CD23" s="312"/>
      <c r="CE23" s="312"/>
      <c r="CF23" s="312"/>
      <c r="CG23" s="312"/>
      <c r="CH23" s="312"/>
      <c r="CI23" s="312"/>
      <c r="CJ23" s="312"/>
      <c r="CK23" s="312"/>
      <c r="CL23" s="312"/>
    </row>
    <row r="24" ht="17" customHeight="1" spans="1:41">
      <c r="A24" s="297" t="s">
        <v>50</v>
      </c>
      <c r="B24" s="294">
        <f>伊通县!$G$10</f>
        <v>232</v>
      </c>
      <c r="C24" s="294">
        <f>伊通县!$V$10</f>
        <v>0</v>
      </c>
      <c r="D24" s="295">
        <f t="shared" si="8"/>
        <v>0</v>
      </c>
      <c r="E24" s="294">
        <f>伊通县!$AA$10</f>
        <v>0</v>
      </c>
      <c r="F24" s="294">
        <f>伊通县!$AB$10</f>
        <v>0</v>
      </c>
      <c r="G24" s="294">
        <f>伊通县!$Y$10</f>
        <v>0</v>
      </c>
      <c r="H24" s="294">
        <f>伊通县!$AC$10</f>
        <v>0</v>
      </c>
      <c r="I24" s="294">
        <f>伊通县!$AE$10</f>
        <v>0</v>
      </c>
      <c r="J24" s="295">
        <f t="shared" si="0"/>
        <v>0</v>
      </c>
      <c r="K24" s="294">
        <f>伊通县!$G$21</f>
        <v>4</v>
      </c>
      <c r="L24" s="294">
        <f>伊通县!$H$21</f>
        <v>4</v>
      </c>
      <c r="M24" s="295">
        <f t="shared" si="1"/>
        <v>1</v>
      </c>
      <c r="N24" s="294">
        <f>伊通县!$K$21</f>
        <v>4</v>
      </c>
      <c r="O24" s="294">
        <f>伊通县!$L$21</f>
        <v>4</v>
      </c>
      <c r="P24" s="295">
        <f t="shared" si="2"/>
        <v>1</v>
      </c>
      <c r="Q24" s="294">
        <f>伊通县!$O$21</f>
        <v>5900</v>
      </c>
      <c r="R24" s="294">
        <f>伊通县!$P$21</f>
        <v>5900</v>
      </c>
      <c r="S24" s="295">
        <f t="shared" si="3"/>
        <v>1</v>
      </c>
      <c r="T24" s="294">
        <f>伊通县!$S$21</f>
        <v>68</v>
      </c>
      <c r="U24" s="294">
        <f>伊通县!$T$21</f>
        <v>68</v>
      </c>
      <c r="V24" s="295">
        <f t="shared" si="4"/>
        <v>1</v>
      </c>
      <c r="W24" s="294">
        <f>伊通县!$G$24</f>
        <v>4</v>
      </c>
      <c r="X24" s="295">
        <f t="shared" si="9"/>
        <v>1</v>
      </c>
      <c r="Y24" s="294">
        <f>伊通县!$J$24</f>
        <v>4</v>
      </c>
      <c r="Z24" s="295">
        <f t="shared" si="10"/>
        <v>1</v>
      </c>
      <c r="AA24" s="294">
        <f>伊通县!$M$24</f>
        <v>4</v>
      </c>
      <c r="AB24" s="295">
        <f t="shared" si="11"/>
        <v>1</v>
      </c>
      <c r="AC24" s="294">
        <f>伊通县!$P$24</f>
        <v>0</v>
      </c>
      <c r="AD24" s="294">
        <f>伊通县!$J$27</f>
        <v>4</v>
      </c>
      <c r="AE24" s="294">
        <f>伊通县!$K$27</f>
        <v>1</v>
      </c>
      <c r="AF24" s="294">
        <f>伊通县!$M$27</f>
        <v>4</v>
      </c>
      <c r="AG24" s="295">
        <f t="shared" si="5"/>
        <v>1</v>
      </c>
      <c r="AH24" s="294">
        <f>伊通县!$P$27</f>
        <v>4</v>
      </c>
      <c r="AI24" s="295">
        <f t="shared" si="6"/>
        <v>1</v>
      </c>
      <c r="AJ24" s="294">
        <f>伊通县!$S$27</f>
        <v>4</v>
      </c>
      <c r="AK24" s="295">
        <f t="shared" si="7"/>
        <v>1</v>
      </c>
      <c r="AL24" s="294">
        <f>伊通县!$G$31</f>
        <v>4</v>
      </c>
      <c r="AM24" s="295">
        <f t="shared" si="12"/>
        <v>1</v>
      </c>
      <c r="AN24" s="294">
        <f>伊通县!$K$31</f>
        <v>4</v>
      </c>
      <c r="AO24" s="310">
        <f t="shared" si="13"/>
        <v>1</v>
      </c>
    </row>
    <row r="25" ht="17" customHeight="1" spans="1:41">
      <c r="A25" s="297" t="s">
        <v>51</v>
      </c>
      <c r="B25" s="294">
        <f>公主岭市!$G$10</f>
        <v>4978.2</v>
      </c>
      <c r="C25" s="294">
        <f>公主岭市!$V$10</f>
        <v>0</v>
      </c>
      <c r="D25" s="295">
        <f t="shared" si="8"/>
        <v>0</v>
      </c>
      <c r="E25" s="294">
        <f>公主岭市!$AA$10</f>
        <v>0</v>
      </c>
      <c r="F25" s="294">
        <f>公主岭市!$AB$10</f>
        <v>0</v>
      </c>
      <c r="G25" s="294">
        <f>公主岭市!$Y$10</f>
        <v>1</v>
      </c>
      <c r="H25" s="294">
        <f>公主岭市!$AC$10</f>
        <v>1</v>
      </c>
      <c r="I25" s="294">
        <f>公主岭市!$AE$10</f>
        <v>24</v>
      </c>
      <c r="J25" s="295">
        <f t="shared" si="0"/>
        <v>0.685714285714286</v>
      </c>
      <c r="K25" s="294">
        <f>公主岭市!$G$21</f>
        <v>35</v>
      </c>
      <c r="L25" s="294">
        <f>公主岭市!$H$21</f>
        <v>35</v>
      </c>
      <c r="M25" s="295">
        <f t="shared" si="1"/>
        <v>1</v>
      </c>
      <c r="N25" s="294">
        <f>公主岭市!$K$21</f>
        <v>123</v>
      </c>
      <c r="O25" s="294">
        <f>公主岭市!$L$21</f>
        <v>123</v>
      </c>
      <c r="P25" s="295">
        <f t="shared" si="2"/>
        <v>1</v>
      </c>
      <c r="Q25" s="294">
        <f>公主岭市!$O$21</f>
        <v>71.88</v>
      </c>
      <c r="R25" s="294">
        <f>公主岭市!$P$21</f>
        <v>71.88</v>
      </c>
      <c r="S25" s="295">
        <f t="shared" si="3"/>
        <v>1</v>
      </c>
      <c r="T25" s="294">
        <f>公主岭市!$S$21</f>
        <v>7203</v>
      </c>
      <c r="U25" s="294">
        <f>公主岭市!$T$21</f>
        <v>7203</v>
      </c>
      <c r="V25" s="295">
        <f t="shared" si="4"/>
        <v>1</v>
      </c>
      <c r="W25" s="294">
        <f>公主岭市!$G$24</f>
        <v>28</v>
      </c>
      <c r="X25" s="295">
        <f t="shared" si="9"/>
        <v>0.8</v>
      </c>
      <c r="Y25" s="294">
        <f>公主岭市!$J$24</f>
        <v>27</v>
      </c>
      <c r="Z25" s="295">
        <f t="shared" si="10"/>
        <v>0.771428571428571</v>
      </c>
      <c r="AA25" s="294">
        <f>公主岭市!$M$24</f>
        <v>35</v>
      </c>
      <c r="AB25" s="295">
        <f t="shared" si="11"/>
        <v>1</v>
      </c>
      <c r="AC25" s="294">
        <f>公主岭市!$P$24</f>
        <v>1</v>
      </c>
      <c r="AD25" s="294">
        <f>公主岭市!$J$27</f>
        <v>35</v>
      </c>
      <c r="AE25" s="294">
        <f>公主岭市!$K$27</f>
        <v>1</v>
      </c>
      <c r="AF25" s="294">
        <f>公主岭市!$M$27</f>
        <v>35</v>
      </c>
      <c r="AG25" s="295">
        <f t="shared" si="5"/>
        <v>1</v>
      </c>
      <c r="AH25" s="294">
        <f>公主岭市!$P$27</f>
        <v>32</v>
      </c>
      <c r="AI25" s="295">
        <f t="shared" si="6"/>
        <v>0.914285714285714</v>
      </c>
      <c r="AJ25" s="294">
        <f>公主岭市!$S$27</f>
        <v>35</v>
      </c>
      <c r="AK25" s="295">
        <f t="shared" si="7"/>
        <v>1</v>
      </c>
      <c r="AL25" s="294">
        <f>公主岭市!$G$31</f>
        <v>35</v>
      </c>
      <c r="AM25" s="295">
        <f t="shared" si="12"/>
        <v>1</v>
      </c>
      <c r="AN25" s="294">
        <f>公主岭市!$K$31</f>
        <v>22</v>
      </c>
      <c r="AO25" s="310">
        <f t="shared" si="13"/>
        <v>0.628571428571429</v>
      </c>
    </row>
    <row r="26" s="285" customFormat="1" ht="17" customHeight="1" spans="1:90">
      <c r="A26" s="297" t="s">
        <v>52</v>
      </c>
      <c r="B26" s="294">
        <f>辽源市!$G$10</f>
        <v>1283</v>
      </c>
      <c r="C26" s="294">
        <f>辽源市!$V$10</f>
        <v>0</v>
      </c>
      <c r="D26" s="295">
        <f t="shared" si="8"/>
        <v>0</v>
      </c>
      <c r="E26" s="294">
        <f>辽源市!$AA$10</f>
        <v>0</v>
      </c>
      <c r="F26" s="294">
        <f>辽源市!$AB$10</f>
        <v>0</v>
      </c>
      <c r="G26" s="294">
        <f>辽源市!$Y$10</f>
        <v>0</v>
      </c>
      <c r="H26" s="294">
        <f>辽源市!$AC$10</f>
        <v>0</v>
      </c>
      <c r="I26" s="294">
        <f>辽源市!$AE$10</f>
        <v>0</v>
      </c>
      <c r="J26" s="295">
        <f t="shared" si="0"/>
        <v>0</v>
      </c>
      <c r="K26" s="294">
        <f>辽源市!$G$21</f>
        <v>16</v>
      </c>
      <c r="L26" s="294">
        <f>辽源市!$H$21</f>
        <v>16</v>
      </c>
      <c r="M26" s="295">
        <f t="shared" si="1"/>
        <v>1</v>
      </c>
      <c r="N26" s="294">
        <f>辽源市!$K$21</f>
        <v>26</v>
      </c>
      <c r="O26" s="294">
        <f>辽源市!$L$21</f>
        <v>26</v>
      </c>
      <c r="P26" s="295">
        <f t="shared" si="2"/>
        <v>1</v>
      </c>
      <c r="Q26" s="294">
        <f>辽源市!$O$21</f>
        <v>8.25</v>
      </c>
      <c r="R26" s="294">
        <f>辽源市!$P$21</f>
        <v>8.25</v>
      </c>
      <c r="S26" s="295">
        <f t="shared" si="3"/>
        <v>1</v>
      </c>
      <c r="T26" s="294">
        <f>辽源市!$S$21</f>
        <v>1256</v>
      </c>
      <c r="U26" s="294">
        <f>辽源市!$T$21</f>
        <v>1256</v>
      </c>
      <c r="V26" s="295">
        <f t="shared" si="4"/>
        <v>1</v>
      </c>
      <c r="W26" s="294">
        <f>辽源市!$G$24</f>
        <v>16</v>
      </c>
      <c r="X26" s="295">
        <f t="shared" si="9"/>
        <v>1</v>
      </c>
      <c r="Y26" s="294">
        <f>辽源市!$J$24</f>
        <v>16</v>
      </c>
      <c r="Z26" s="295">
        <f t="shared" si="10"/>
        <v>1</v>
      </c>
      <c r="AA26" s="294">
        <f>辽源市!$M$24</f>
        <v>16</v>
      </c>
      <c r="AB26" s="295">
        <f t="shared" si="11"/>
        <v>1</v>
      </c>
      <c r="AC26" s="294">
        <f>辽源市!$P$24</f>
        <v>1</v>
      </c>
      <c r="AD26" s="294">
        <f>辽源市!$J$27</f>
        <v>16</v>
      </c>
      <c r="AE26" s="294">
        <f>辽源市!$K$27</f>
        <v>1</v>
      </c>
      <c r="AF26" s="294">
        <f>辽源市!$M$27</f>
        <v>16</v>
      </c>
      <c r="AG26" s="295">
        <f t="shared" si="5"/>
        <v>1</v>
      </c>
      <c r="AH26" s="294">
        <f>辽源市!$P$27</f>
        <v>16</v>
      </c>
      <c r="AI26" s="295">
        <f t="shared" si="6"/>
        <v>1</v>
      </c>
      <c r="AJ26" s="294">
        <f>辽源市!$S$27</f>
        <v>16</v>
      </c>
      <c r="AK26" s="295">
        <f t="shared" si="7"/>
        <v>1</v>
      </c>
      <c r="AL26" s="294">
        <f>辽源市!$G$31</f>
        <v>16</v>
      </c>
      <c r="AM26" s="295">
        <f t="shared" si="12"/>
        <v>1</v>
      </c>
      <c r="AN26" s="294">
        <f>辽源市!$K$31</f>
        <v>16</v>
      </c>
      <c r="AO26" s="310">
        <f t="shared" si="13"/>
        <v>1</v>
      </c>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c r="BW26" s="286"/>
      <c r="BX26" s="286"/>
      <c r="BY26" s="286"/>
      <c r="BZ26" s="286"/>
      <c r="CA26" s="286"/>
      <c r="CB26" s="286"/>
      <c r="CC26" s="286"/>
      <c r="CD26" s="286"/>
      <c r="CE26" s="286"/>
      <c r="CF26" s="286"/>
      <c r="CG26" s="286"/>
      <c r="CH26" s="286"/>
      <c r="CI26" s="286"/>
      <c r="CJ26" s="286"/>
      <c r="CK26" s="286"/>
      <c r="CL26" s="286"/>
    </row>
    <row r="27" ht="17" customHeight="1" spans="1:41">
      <c r="A27" s="297" t="s">
        <v>53</v>
      </c>
      <c r="B27" s="294">
        <f>东丰县!$G$10</f>
        <v>1800</v>
      </c>
      <c r="C27" s="294">
        <f>东丰县!$V$10</f>
        <v>6</v>
      </c>
      <c r="D27" s="295">
        <f t="shared" si="8"/>
        <v>1</v>
      </c>
      <c r="E27" s="294">
        <f>东丰县!$AA$10</f>
        <v>0</v>
      </c>
      <c r="F27" s="294">
        <f>东丰县!$AB$10</f>
        <v>0</v>
      </c>
      <c r="G27" s="294">
        <f>东丰县!$Y$10</f>
        <v>0</v>
      </c>
      <c r="H27" s="294">
        <f>东丰县!$AC$10</f>
        <v>0</v>
      </c>
      <c r="I27" s="294">
        <f>东丰县!$AE$10</f>
        <v>6</v>
      </c>
      <c r="J27" s="295">
        <f t="shared" si="0"/>
        <v>1</v>
      </c>
      <c r="K27" s="294">
        <f>东丰县!$G$21</f>
        <v>6</v>
      </c>
      <c r="L27" s="294">
        <f>东丰县!$H$21</f>
        <v>6</v>
      </c>
      <c r="M27" s="295">
        <f t="shared" si="1"/>
        <v>1</v>
      </c>
      <c r="N27" s="294">
        <f>东丰县!$K$21</f>
        <v>11</v>
      </c>
      <c r="O27" s="294">
        <f>东丰县!$L$21</f>
        <v>11</v>
      </c>
      <c r="P27" s="295">
        <f t="shared" si="2"/>
        <v>1</v>
      </c>
      <c r="Q27" s="294">
        <f>东丰县!$O$21</f>
        <v>3.89</v>
      </c>
      <c r="R27" s="294">
        <f>东丰县!$P$21</f>
        <v>3.89</v>
      </c>
      <c r="S27" s="295">
        <f t="shared" si="3"/>
        <v>1</v>
      </c>
      <c r="T27" s="294">
        <f>东丰县!$S$21</f>
        <v>486</v>
      </c>
      <c r="U27" s="294">
        <f>东丰县!$T$21</f>
        <v>486</v>
      </c>
      <c r="V27" s="295">
        <f t="shared" si="4"/>
        <v>1</v>
      </c>
      <c r="W27" s="294">
        <f>东丰县!$G$24</f>
        <v>6</v>
      </c>
      <c r="X27" s="295">
        <f t="shared" si="9"/>
        <v>1</v>
      </c>
      <c r="Y27" s="294">
        <f>东丰县!$J$24</f>
        <v>6</v>
      </c>
      <c r="Z27" s="295">
        <f t="shared" si="10"/>
        <v>1</v>
      </c>
      <c r="AA27" s="294">
        <f>东丰县!$M$24</f>
        <v>6</v>
      </c>
      <c r="AB27" s="295">
        <f t="shared" si="11"/>
        <v>1</v>
      </c>
      <c r="AC27" s="294">
        <f>东丰县!$P$24</f>
        <v>1</v>
      </c>
      <c r="AD27" s="294">
        <f>东丰县!$J$27</f>
        <v>6</v>
      </c>
      <c r="AE27" s="294">
        <f>东丰县!$K$27</f>
        <v>1</v>
      </c>
      <c r="AF27" s="294">
        <f>东丰县!$M$27</f>
        <v>6</v>
      </c>
      <c r="AG27" s="295">
        <f t="shared" si="5"/>
        <v>1</v>
      </c>
      <c r="AH27" s="294">
        <f>东丰县!$P$27</f>
        <v>6</v>
      </c>
      <c r="AI27" s="295">
        <f t="shared" si="6"/>
        <v>1</v>
      </c>
      <c r="AJ27" s="294">
        <f>东丰县!$S$27</f>
        <v>6</v>
      </c>
      <c r="AK27" s="295">
        <f t="shared" si="7"/>
        <v>1</v>
      </c>
      <c r="AL27" s="294">
        <f>东丰县!$G$31</f>
        <v>6</v>
      </c>
      <c r="AM27" s="295">
        <f t="shared" si="12"/>
        <v>1</v>
      </c>
      <c r="AN27" s="294">
        <f>东丰县!$K$31</f>
        <v>6</v>
      </c>
      <c r="AO27" s="310">
        <f t="shared" si="13"/>
        <v>1</v>
      </c>
    </row>
    <row r="28" ht="17" customHeight="1" spans="1:41">
      <c r="A28" s="297" t="s">
        <v>54</v>
      </c>
      <c r="B28" s="294">
        <f>东辽县!$G$10</f>
        <v>1160</v>
      </c>
      <c r="C28" s="294">
        <f>东辽县!$V$10</f>
        <v>0</v>
      </c>
      <c r="D28" s="295">
        <f t="shared" si="8"/>
        <v>0</v>
      </c>
      <c r="E28" s="294">
        <f>东辽县!$AA$10</f>
        <v>0</v>
      </c>
      <c r="F28" s="294">
        <f>东辽县!$AB$10</f>
        <v>0</v>
      </c>
      <c r="G28" s="294">
        <f>东辽县!$Y$10</f>
        <v>0</v>
      </c>
      <c r="H28" s="294">
        <f>东辽县!$AC$10</f>
        <v>0</v>
      </c>
      <c r="I28" s="294">
        <f>东辽县!$AE$10</f>
        <v>0</v>
      </c>
      <c r="J28" s="295">
        <f t="shared" si="0"/>
        <v>0</v>
      </c>
      <c r="K28" s="294">
        <f>东辽县!$G$21</f>
        <v>15</v>
      </c>
      <c r="L28" s="294">
        <f>东辽县!$H$21</f>
        <v>15</v>
      </c>
      <c r="M28" s="295">
        <f t="shared" si="1"/>
        <v>1</v>
      </c>
      <c r="N28" s="294">
        <f>东辽县!$K$21</f>
        <v>22</v>
      </c>
      <c r="O28" s="294">
        <f>东辽县!$L$21</f>
        <v>22</v>
      </c>
      <c r="P28" s="295">
        <f t="shared" si="2"/>
        <v>1</v>
      </c>
      <c r="Q28" s="294">
        <f>东辽县!$O$21</f>
        <v>10.35</v>
      </c>
      <c r="R28" s="294">
        <f>东辽县!$P$21</f>
        <v>10.35</v>
      </c>
      <c r="S28" s="295">
        <f t="shared" si="3"/>
        <v>1</v>
      </c>
      <c r="T28" s="294">
        <f>东辽县!$S$21</f>
        <v>1298</v>
      </c>
      <c r="U28" s="294">
        <f>东辽县!$T$21</f>
        <v>1298</v>
      </c>
      <c r="V28" s="295">
        <f t="shared" si="4"/>
        <v>1</v>
      </c>
      <c r="W28" s="294">
        <f>东辽县!$G$24</f>
        <v>8</v>
      </c>
      <c r="X28" s="295">
        <f t="shared" si="9"/>
        <v>0.533333333333333</v>
      </c>
      <c r="Y28" s="294">
        <f>东辽县!$J$24</f>
        <v>8</v>
      </c>
      <c r="Z28" s="295">
        <f t="shared" si="10"/>
        <v>0.533333333333333</v>
      </c>
      <c r="AA28" s="294">
        <v>15</v>
      </c>
      <c r="AB28" s="295">
        <f t="shared" si="11"/>
        <v>1</v>
      </c>
      <c r="AC28" s="294">
        <f>东辽县!$P$24</f>
        <v>1</v>
      </c>
      <c r="AD28" s="294">
        <f>东辽县!$J$27</f>
        <v>8</v>
      </c>
      <c r="AE28" s="294">
        <f>东辽县!$K$27</f>
        <v>1</v>
      </c>
      <c r="AF28" s="294">
        <f>东辽县!$M$27</f>
        <v>8</v>
      </c>
      <c r="AG28" s="295">
        <f t="shared" si="5"/>
        <v>0.533333333333333</v>
      </c>
      <c r="AH28" s="294">
        <f>东辽县!$P$27</f>
        <v>8</v>
      </c>
      <c r="AI28" s="295">
        <f t="shared" si="6"/>
        <v>0.533333333333333</v>
      </c>
      <c r="AJ28" s="294">
        <f>东辽县!$S$27</f>
        <v>8</v>
      </c>
      <c r="AK28" s="295">
        <f t="shared" si="7"/>
        <v>0.533333333333333</v>
      </c>
      <c r="AL28" s="294">
        <f>东辽县!$G$31</f>
        <v>8</v>
      </c>
      <c r="AM28" s="295">
        <f t="shared" si="12"/>
        <v>0.533333333333333</v>
      </c>
      <c r="AN28" s="294">
        <f>东辽县!$K$31</f>
        <v>8</v>
      </c>
      <c r="AO28" s="310">
        <f t="shared" si="13"/>
        <v>0.533333333333333</v>
      </c>
    </row>
    <row r="29" ht="17" customHeight="1" spans="1:41">
      <c r="A29" s="297" t="s">
        <v>55</v>
      </c>
      <c r="B29" s="294">
        <f>通化市!$G$10</f>
        <v>4331</v>
      </c>
      <c r="C29" s="294">
        <f>通化市!$V$10</f>
        <v>0</v>
      </c>
      <c r="D29" s="295">
        <f t="shared" si="8"/>
        <v>0</v>
      </c>
      <c r="E29" s="294">
        <f>通化市!$AA$10</f>
        <v>0</v>
      </c>
      <c r="F29" s="294">
        <f>通化市!$AB$10</f>
        <v>100</v>
      </c>
      <c r="G29" s="294">
        <f>通化市!$Y$10</f>
        <v>1</v>
      </c>
      <c r="H29" s="294">
        <f>通化市!$AC$10</f>
        <v>0</v>
      </c>
      <c r="I29" s="294">
        <f>通化市!$AE$10</f>
        <v>6</v>
      </c>
      <c r="J29" s="295">
        <f t="shared" si="0"/>
        <v>0.222222222222222</v>
      </c>
      <c r="K29" s="294">
        <f>通化市!$G$21</f>
        <v>27</v>
      </c>
      <c r="L29" s="294">
        <f>通化市!$H$21</f>
        <v>27</v>
      </c>
      <c r="M29" s="295">
        <f t="shared" si="1"/>
        <v>1</v>
      </c>
      <c r="N29" s="294">
        <f>通化市!$K$21</f>
        <v>138</v>
      </c>
      <c r="O29" s="294">
        <f>通化市!$L$21</f>
        <v>138</v>
      </c>
      <c r="P29" s="295">
        <f t="shared" si="2"/>
        <v>1</v>
      </c>
      <c r="Q29" s="294">
        <f>通化市!$O$21</f>
        <v>58.87</v>
      </c>
      <c r="R29" s="294">
        <f>通化市!$P$21</f>
        <v>58.87</v>
      </c>
      <c r="S29" s="295">
        <f t="shared" si="3"/>
        <v>1</v>
      </c>
      <c r="T29" s="294">
        <f>通化市!$S$21</f>
        <v>5759</v>
      </c>
      <c r="U29" s="294">
        <f>通化市!$T$21</f>
        <v>5759</v>
      </c>
      <c r="V29" s="295">
        <f t="shared" si="4"/>
        <v>1</v>
      </c>
      <c r="W29" s="294">
        <f>通化市!$G$24</f>
        <v>27</v>
      </c>
      <c r="X29" s="295">
        <f t="shared" si="9"/>
        <v>1</v>
      </c>
      <c r="Y29" s="294">
        <f>通化市!$J$24</f>
        <v>27</v>
      </c>
      <c r="Z29" s="295">
        <f t="shared" si="10"/>
        <v>1</v>
      </c>
      <c r="AA29" s="294">
        <f>通化市!$M$24</f>
        <v>27</v>
      </c>
      <c r="AB29" s="295">
        <f t="shared" si="11"/>
        <v>1</v>
      </c>
      <c r="AC29" s="294">
        <f>通化市!$P$24</f>
        <v>0</v>
      </c>
      <c r="AD29" s="294">
        <f>通化市!$J$27</f>
        <v>27</v>
      </c>
      <c r="AE29" s="294">
        <f>通化市!$K$27</f>
        <v>1</v>
      </c>
      <c r="AF29" s="294">
        <f>通化市!$M$27</f>
        <v>27</v>
      </c>
      <c r="AG29" s="295">
        <f t="shared" si="5"/>
        <v>1</v>
      </c>
      <c r="AH29" s="294">
        <f>通化市!$P$27</f>
        <v>15</v>
      </c>
      <c r="AI29" s="295">
        <f t="shared" si="6"/>
        <v>0.555555555555556</v>
      </c>
      <c r="AJ29" s="294">
        <f>通化市!$S$27</f>
        <v>27</v>
      </c>
      <c r="AK29" s="295">
        <f t="shared" si="7"/>
        <v>1</v>
      </c>
      <c r="AL29" s="294">
        <f>通化市!$G$31</f>
        <v>27</v>
      </c>
      <c r="AM29" s="295">
        <f t="shared" si="12"/>
        <v>1</v>
      </c>
      <c r="AN29" s="294">
        <f>通化市!$K$31</f>
        <v>27</v>
      </c>
      <c r="AO29" s="310">
        <f t="shared" si="13"/>
        <v>1</v>
      </c>
    </row>
    <row r="30" ht="17" customHeight="1" spans="1:41">
      <c r="A30" s="297" t="s">
        <v>56</v>
      </c>
      <c r="B30" s="294">
        <f>集安市!$G$10</f>
        <v>2037</v>
      </c>
      <c r="C30" s="294">
        <f>集安市!$V$10</f>
        <v>5</v>
      </c>
      <c r="D30" s="295">
        <f t="shared" si="8"/>
        <v>1</v>
      </c>
      <c r="E30" s="294">
        <f>集安市!$AA$10</f>
        <v>1572</v>
      </c>
      <c r="F30" s="294">
        <f>集安市!$AB$10</f>
        <v>0</v>
      </c>
      <c r="G30" s="294">
        <f>集安市!$Y$10</f>
        <v>1</v>
      </c>
      <c r="H30" s="294">
        <f>集安市!$AC$10</f>
        <v>0</v>
      </c>
      <c r="I30" s="294">
        <f>集安市!$AE$10</f>
        <v>0</v>
      </c>
      <c r="J30" s="295">
        <f t="shared" si="0"/>
        <v>0</v>
      </c>
      <c r="K30" s="294">
        <f>集安市!$G$21</f>
        <v>5</v>
      </c>
      <c r="L30" s="294">
        <f>集安市!$H$21</f>
        <v>5</v>
      </c>
      <c r="M30" s="295">
        <f t="shared" si="1"/>
        <v>1</v>
      </c>
      <c r="N30" s="294">
        <f>集安市!$K$21</f>
        <v>34</v>
      </c>
      <c r="O30" s="294">
        <f>集安市!$L$21</f>
        <v>34</v>
      </c>
      <c r="P30" s="295">
        <f t="shared" si="2"/>
        <v>1</v>
      </c>
      <c r="Q30" s="294">
        <f>集安市!$O$21</f>
        <v>10.325</v>
      </c>
      <c r="R30" s="294">
        <f>集安市!$P$21</f>
        <v>10.325</v>
      </c>
      <c r="S30" s="295">
        <f t="shared" si="3"/>
        <v>1</v>
      </c>
      <c r="T30" s="294">
        <f>集安市!$S$21</f>
        <v>0</v>
      </c>
      <c r="U30" s="294">
        <f>集安市!$T$21</f>
        <v>0</v>
      </c>
      <c r="V30" s="295"/>
      <c r="W30" s="294">
        <f>集安市!$G$24</f>
        <v>0</v>
      </c>
      <c r="X30" s="295">
        <f t="shared" si="9"/>
        <v>0</v>
      </c>
      <c r="Y30" s="294">
        <f>集安市!$J$24</f>
        <v>0</v>
      </c>
      <c r="Z30" s="295">
        <f t="shared" si="10"/>
        <v>0</v>
      </c>
      <c r="AA30" s="294">
        <f>集安市!$M$24</f>
        <v>5</v>
      </c>
      <c r="AB30" s="295">
        <f t="shared" si="11"/>
        <v>1</v>
      </c>
      <c r="AC30" s="294">
        <v>0</v>
      </c>
      <c r="AD30" s="294">
        <f>集安市!$J$27</f>
        <v>5</v>
      </c>
      <c r="AE30" s="294">
        <f>集安市!$K$27</f>
        <v>1</v>
      </c>
      <c r="AF30" s="294">
        <f>集安市!$M$27</f>
        <v>5</v>
      </c>
      <c r="AG30" s="295">
        <f t="shared" si="5"/>
        <v>1</v>
      </c>
      <c r="AH30" s="294">
        <f>集安市!$P$27</f>
        <v>5</v>
      </c>
      <c r="AI30" s="295">
        <f t="shared" si="6"/>
        <v>1</v>
      </c>
      <c r="AJ30" s="294">
        <f>集安市!$S$27</f>
        <v>5</v>
      </c>
      <c r="AK30" s="295">
        <f t="shared" si="7"/>
        <v>1</v>
      </c>
      <c r="AL30" s="294">
        <f>集安市!$G$31</f>
        <v>5</v>
      </c>
      <c r="AM30" s="295">
        <f t="shared" si="12"/>
        <v>1</v>
      </c>
      <c r="AN30" s="294">
        <f>集安市!$K$31</f>
        <v>5</v>
      </c>
      <c r="AO30" s="310">
        <f t="shared" si="13"/>
        <v>1</v>
      </c>
    </row>
    <row r="31" ht="17" customHeight="1" spans="1:41">
      <c r="A31" s="297" t="s">
        <v>57</v>
      </c>
      <c r="B31" s="294">
        <f>柳河县!$G$10</f>
        <v>353</v>
      </c>
      <c r="C31" s="294">
        <f>柳河县!$V$10</f>
        <v>0</v>
      </c>
      <c r="D31" s="295">
        <f t="shared" si="8"/>
        <v>0</v>
      </c>
      <c r="E31" s="294">
        <f>柳河县!$AA$10</f>
        <v>1034</v>
      </c>
      <c r="F31" s="294">
        <f>柳河县!$AB$10</f>
        <v>0</v>
      </c>
      <c r="G31" s="294">
        <f>柳河县!$Y$10</f>
        <v>1</v>
      </c>
      <c r="H31" s="294">
        <f>柳河县!$AC$10</f>
        <v>1</v>
      </c>
      <c r="I31" s="294">
        <f>柳河县!$AE$10</f>
        <v>10</v>
      </c>
      <c r="J31" s="295">
        <f t="shared" si="0"/>
        <v>1</v>
      </c>
      <c r="K31" s="294">
        <f>柳河县!$G$21</f>
        <v>10</v>
      </c>
      <c r="L31" s="294">
        <f>柳河县!$H$21</f>
        <v>10</v>
      </c>
      <c r="M31" s="295">
        <f t="shared" si="1"/>
        <v>1</v>
      </c>
      <c r="N31" s="294">
        <f>柳河县!$K$21</f>
        <v>10</v>
      </c>
      <c r="O31" s="294">
        <f>柳河县!$L$21</f>
        <v>10</v>
      </c>
      <c r="P31" s="295">
        <f t="shared" si="2"/>
        <v>1</v>
      </c>
      <c r="Q31" s="294">
        <f>柳河县!$O$21</f>
        <v>2.35</v>
      </c>
      <c r="R31" s="294">
        <f>柳河县!$P$21</f>
        <v>2.35</v>
      </c>
      <c r="S31" s="295">
        <f t="shared" si="3"/>
        <v>1</v>
      </c>
      <c r="T31" s="294">
        <f>柳河县!$S$21</f>
        <v>260</v>
      </c>
      <c r="U31" s="294">
        <f>柳河县!$T$21</f>
        <v>260</v>
      </c>
      <c r="V31" s="295">
        <f t="shared" si="4"/>
        <v>1</v>
      </c>
      <c r="W31" s="294">
        <f>柳河县!$G$24</f>
        <v>10</v>
      </c>
      <c r="X31" s="295">
        <f t="shared" si="9"/>
        <v>1</v>
      </c>
      <c r="Y31" s="294">
        <f>柳河县!$J$24</f>
        <v>10</v>
      </c>
      <c r="Z31" s="295">
        <f t="shared" si="10"/>
        <v>1</v>
      </c>
      <c r="AA31" s="294">
        <f>柳河县!$M$24</f>
        <v>10</v>
      </c>
      <c r="AB31" s="295">
        <f t="shared" si="11"/>
        <v>1</v>
      </c>
      <c r="AC31" s="294">
        <f>柳河县!$P$24</f>
        <v>1</v>
      </c>
      <c r="AD31" s="294">
        <f>柳河县!$J$27</f>
        <v>0</v>
      </c>
      <c r="AE31" s="294">
        <f>柳河县!$K$27</f>
        <v>0</v>
      </c>
      <c r="AF31" s="294">
        <f>柳河县!$M$27</f>
        <v>10</v>
      </c>
      <c r="AG31" s="295">
        <f t="shared" si="5"/>
        <v>1</v>
      </c>
      <c r="AH31" s="294">
        <f>柳河县!$P$27</f>
        <v>10</v>
      </c>
      <c r="AI31" s="295">
        <f t="shared" si="6"/>
        <v>1</v>
      </c>
      <c r="AJ31" s="294">
        <f>柳河县!$S$27</f>
        <v>10</v>
      </c>
      <c r="AK31" s="295">
        <f t="shared" si="7"/>
        <v>1</v>
      </c>
      <c r="AL31" s="294">
        <f>柳河县!$G$31</f>
        <v>10</v>
      </c>
      <c r="AM31" s="295">
        <f t="shared" si="12"/>
        <v>1</v>
      </c>
      <c r="AN31" s="294">
        <f>柳河县!$K$31</f>
        <v>10</v>
      </c>
      <c r="AO31" s="310">
        <f t="shared" si="13"/>
        <v>1</v>
      </c>
    </row>
    <row r="32" ht="17" customHeight="1" spans="1:41">
      <c r="A32" s="297" t="s">
        <v>58</v>
      </c>
      <c r="B32" s="294">
        <f>辉南县!$G$10</f>
        <v>5767</v>
      </c>
      <c r="C32" s="294">
        <f>辉南县!$V$10</f>
        <v>0</v>
      </c>
      <c r="D32" s="295">
        <f t="shared" si="8"/>
        <v>0</v>
      </c>
      <c r="E32" s="294">
        <f>辉南县!$AA$10</f>
        <v>0</v>
      </c>
      <c r="F32" s="294">
        <f>辉南县!$AB$10</f>
        <v>0</v>
      </c>
      <c r="G32" s="294">
        <f>辉南县!$Y$10</f>
        <v>0</v>
      </c>
      <c r="H32" s="294">
        <f>辉南县!$AC$10</f>
        <v>1</v>
      </c>
      <c r="I32" s="294">
        <f>辉南县!$AE$10</f>
        <v>21</v>
      </c>
      <c r="J32" s="295">
        <f t="shared" si="0"/>
        <v>1</v>
      </c>
      <c r="K32" s="294">
        <f>辉南县!$G$21</f>
        <v>21</v>
      </c>
      <c r="L32" s="294">
        <f>辉南县!$H$21</f>
        <v>21</v>
      </c>
      <c r="M32" s="295">
        <f t="shared" si="1"/>
        <v>1</v>
      </c>
      <c r="N32" s="294">
        <f>辉南县!$K$21</f>
        <v>47</v>
      </c>
      <c r="O32" s="294">
        <f>辉南县!$L$21</f>
        <v>47</v>
      </c>
      <c r="P32" s="295">
        <f t="shared" si="2"/>
        <v>1</v>
      </c>
      <c r="Q32" s="294">
        <f>辉南县!$O$21</f>
        <v>11.6</v>
      </c>
      <c r="R32" s="294">
        <f>辉南县!$P$21</f>
        <v>11.6</v>
      </c>
      <c r="S32" s="295">
        <f t="shared" si="3"/>
        <v>1</v>
      </c>
      <c r="T32" s="294">
        <f>辉南县!$S$21</f>
        <v>1735</v>
      </c>
      <c r="U32" s="294">
        <f>辉南县!$T$21</f>
        <v>1735</v>
      </c>
      <c r="V32" s="295">
        <f t="shared" si="4"/>
        <v>1</v>
      </c>
      <c r="W32" s="294">
        <f>辉南县!$G$24</f>
        <v>21</v>
      </c>
      <c r="X32" s="295">
        <f t="shared" si="9"/>
        <v>1</v>
      </c>
      <c r="Y32" s="294">
        <f>辉南县!$J$24</f>
        <v>21</v>
      </c>
      <c r="Z32" s="295">
        <f t="shared" si="10"/>
        <v>1</v>
      </c>
      <c r="AA32" s="294">
        <f>辉南县!$M$24</f>
        <v>21</v>
      </c>
      <c r="AB32" s="295">
        <f t="shared" si="11"/>
        <v>1</v>
      </c>
      <c r="AC32" s="294">
        <f>辉南县!$P$24</f>
        <v>1</v>
      </c>
      <c r="AD32" s="294">
        <f>辉南县!$J$27</f>
        <v>21</v>
      </c>
      <c r="AE32" s="294">
        <f>辉南县!$K$27</f>
        <v>1</v>
      </c>
      <c r="AF32" s="294">
        <f>辉南县!$M$27</f>
        <v>21</v>
      </c>
      <c r="AG32" s="295">
        <f t="shared" si="5"/>
        <v>1</v>
      </c>
      <c r="AH32" s="294">
        <f>辉南县!$P$27</f>
        <v>21</v>
      </c>
      <c r="AI32" s="295">
        <f t="shared" si="6"/>
        <v>1</v>
      </c>
      <c r="AJ32" s="294">
        <f>辉南县!$S$27</f>
        <v>21</v>
      </c>
      <c r="AK32" s="295">
        <f t="shared" si="7"/>
        <v>1</v>
      </c>
      <c r="AL32" s="294">
        <f>辉南县!$G$31</f>
        <v>21</v>
      </c>
      <c r="AM32" s="295">
        <f t="shared" si="12"/>
        <v>1</v>
      </c>
      <c r="AN32" s="294">
        <f>辉南县!$K$31</f>
        <v>0</v>
      </c>
      <c r="AO32" s="310">
        <f t="shared" si="13"/>
        <v>0</v>
      </c>
    </row>
    <row r="33" ht="17" customHeight="1" spans="1:41">
      <c r="A33" s="297" t="s">
        <v>59</v>
      </c>
      <c r="B33" s="294">
        <f>梅河口市!$G$10</f>
        <v>650</v>
      </c>
      <c r="C33" s="294">
        <f>梅河口市!$V$10</f>
        <v>0</v>
      </c>
      <c r="D33" s="295">
        <f t="shared" si="8"/>
        <v>0</v>
      </c>
      <c r="E33" s="294">
        <f>梅河口市!$AA$10</f>
        <v>0</v>
      </c>
      <c r="F33" s="294">
        <f>梅河口市!$AB$10</f>
        <v>0</v>
      </c>
      <c r="G33" s="294">
        <f>梅河口市!$Y$10</f>
        <v>0</v>
      </c>
      <c r="H33" s="294">
        <f>梅河口市!$AC$10</f>
        <v>0</v>
      </c>
      <c r="I33" s="294">
        <f>梅河口市!$AE$10</f>
        <v>0</v>
      </c>
      <c r="J33" s="295">
        <f t="shared" si="0"/>
        <v>0</v>
      </c>
      <c r="K33" s="294">
        <f>梅河口市!$G$21</f>
        <v>84</v>
      </c>
      <c r="L33" s="294">
        <f>梅河口市!$H$21</f>
        <v>84</v>
      </c>
      <c r="M33" s="295">
        <f t="shared" si="1"/>
        <v>1</v>
      </c>
      <c r="N33" s="294">
        <f>梅河口市!$K$21</f>
        <v>164</v>
      </c>
      <c r="O33" s="294">
        <f>梅河口市!$L$21</f>
        <v>164</v>
      </c>
      <c r="P33" s="295">
        <f t="shared" si="2"/>
        <v>1</v>
      </c>
      <c r="Q33" s="294">
        <f>梅河口市!$O$21</f>
        <v>59.5</v>
      </c>
      <c r="R33" s="294">
        <f>梅河口市!$P$21</f>
        <v>59.5</v>
      </c>
      <c r="S33" s="295">
        <f t="shared" si="3"/>
        <v>1</v>
      </c>
      <c r="T33" s="294">
        <f>梅河口市!$S$21</f>
        <v>6808</v>
      </c>
      <c r="U33" s="294">
        <f>梅河口市!$T$21</f>
        <v>6808</v>
      </c>
      <c r="V33" s="295">
        <f t="shared" si="4"/>
        <v>1</v>
      </c>
      <c r="W33" s="294">
        <f>梅河口市!$G$24</f>
        <v>54</v>
      </c>
      <c r="X33" s="295">
        <f t="shared" si="9"/>
        <v>0.642857142857143</v>
      </c>
      <c r="Y33" s="294">
        <f>梅河口市!$J$24</f>
        <v>75</v>
      </c>
      <c r="Z33" s="295">
        <f t="shared" si="10"/>
        <v>0.892857142857143</v>
      </c>
      <c r="AA33" s="294">
        <f>梅河口市!$M$24</f>
        <v>84</v>
      </c>
      <c r="AB33" s="295">
        <f t="shared" si="11"/>
        <v>1</v>
      </c>
      <c r="AC33" s="294">
        <f>梅河口市!$P$24</f>
        <v>1</v>
      </c>
      <c r="AD33" s="294">
        <f>梅河口市!$J$27</f>
        <v>74</v>
      </c>
      <c r="AE33" s="294">
        <f>梅河口市!$K$27</f>
        <v>0.880952380952381</v>
      </c>
      <c r="AF33" s="294">
        <f>梅河口市!$M$27</f>
        <v>78</v>
      </c>
      <c r="AG33" s="295">
        <f t="shared" si="5"/>
        <v>0.928571428571429</v>
      </c>
      <c r="AH33" s="294">
        <f>梅河口市!$P$27</f>
        <v>75</v>
      </c>
      <c r="AI33" s="295">
        <f t="shared" si="6"/>
        <v>0.892857142857143</v>
      </c>
      <c r="AJ33" s="294">
        <f>梅河口市!$S$27</f>
        <v>45</v>
      </c>
      <c r="AK33" s="295">
        <f t="shared" si="7"/>
        <v>0.535714285714286</v>
      </c>
      <c r="AL33" s="294">
        <f>梅河口市!$G$31</f>
        <v>60</v>
      </c>
      <c r="AM33" s="295">
        <f t="shared" si="12"/>
        <v>0.714285714285714</v>
      </c>
      <c r="AN33" s="294">
        <f>梅河口市!$K$31</f>
        <v>55</v>
      </c>
      <c r="AO33" s="310">
        <f t="shared" si="13"/>
        <v>0.654761904761905</v>
      </c>
    </row>
    <row r="34" ht="17" customHeight="1" spans="1:41">
      <c r="A34" s="297" t="s">
        <v>60</v>
      </c>
      <c r="B34" s="294">
        <f>临江市!$G$10</f>
        <v>630</v>
      </c>
      <c r="C34" s="294">
        <f>临江市!$V$10</f>
        <v>0</v>
      </c>
      <c r="D34" s="295">
        <f t="shared" si="8"/>
        <v>0</v>
      </c>
      <c r="E34" s="294">
        <f>临江市!$AA$10</f>
        <v>0</v>
      </c>
      <c r="F34" s="294">
        <f>临江市!$AB$10</f>
        <v>0</v>
      </c>
      <c r="G34" s="294">
        <f>临江市!$Y$10</f>
        <v>0</v>
      </c>
      <c r="H34" s="294">
        <f>临江市!$AC$10</f>
        <v>0</v>
      </c>
      <c r="I34" s="294">
        <f>临江市!$AE$10</f>
        <v>0</v>
      </c>
      <c r="J34" s="295">
        <f t="shared" si="0"/>
        <v>0</v>
      </c>
      <c r="K34" s="294">
        <f>临江市!$G$21</f>
        <v>27</v>
      </c>
      <c r="L34" s="294">
        <f>临江市!$H$21</f>
        <v>27</v>
      </c>
      <c r="M34" s="295">
        <f t="shared" si="1"/>
        <v>1</v>
      </c>
      <c r="N34" s="294">
        <f>临江市!$K$21</f>
        <v>36</v>
      </c>
      <c r="O34" s="294">
        <f>临江市!$L$21</f>
        <v>36</v>
      </c>
      <c r="P34" s="295">
        <f t="shared" si="2"/>
        <v>1</v>
      </c>
      <c r="Q34" s="294">
        <f>临江市!$O$21</f>
        <v>14.15</v>
      </c>
      <c r="R34" s="294">
        <f>临江市!$P$21</f>
        <v>14.15</v>
      </c>
      <c r="S34" s="295">
        <f t="shared" si="3"/>
        <v>1</v>
      </c>
      <c r="T34" s="294">
        <f>临江市!$S$21</f>
        <v>1655</v>
      </c>
      <c r="U34" s="294">
        <f>临江市!$T$21</f>
        <v>1655</v>
      </c>
      <c r="V34" s="295">
        <f t="shared" si="4"/>
        <v>1</v>
      </c>
      <c r="W34" s="294">
        <f>临江市!$G$24</f>
        <v>27</v>
      </c>
      <c r="X34" s="295">
        <f t="shared" si="9"/>
        <v>1</v>
      </c>
      <c r="Y34" s="294">
        <f>临江市!$J$24</f>
        <v>27</v>
      </c>
      <c r="Z34" s="295">
        <f t="shared" si="10"/>
        <v>1</v>
      </c>
      <c r="AA34" s="294">
        <f>临江市!$M$24</f>
        <v>27</v>
      </c>
      <c r="AB34" s="295">
        <f t="shared" si="11"/>
        <v>1</v>
      </c>
      <c r="AC34" s="294">
        <f>临江市!$P$24</f>
        <v>1</v>
      </c>
      <c r="AD34" s="294">
        <f>临江市!$J$27</f>
        <v>27</v>
      </c>
      <c r="AE34" s="294">
        <f>临江市!$K$27</f>
        <v>1</v>
      </c>
      <c r="AF34" s="294">
        <f>临江市!$M$27</f>
        <v>27</v>
      </c>
      <c r="AG34" s="295">
        <f t="shared" si="5"/>
        <v>1</v>
      </c>
      <c r="AH34" s="294">
        <f>临江市!$P$27</f>
        <v>27</v>
      </c>
      <c r="AI34" s="295">
        <f t="shared" si="6"/>
        <v>1</v>
      </c>
      <c r="AJ34" s="294">
        <f>临江市!$S$27</f>
        <v>27</v>
      </c>
      <c r="AK34" s="295">
        <f t="shared" si="7"/>
        <v>1</v>
      </c>
      <c r="AL34" s="294">
        <f>临江市!$G$31</f>
        <v>27</v>
      </c>
      <c r="AM34" s="295">
        <f t="shared" si="12"/>
        <v>1</v>
      </c>
      <c r="AN34" s="294">
        <f>临江市!$K$31</f>
        <v>27</v>
      </c>
      <c r="AO34" s="310">
        <f t="shared" si="13"/>
        <v>1</v>
      </c>
    </row>
    <row r="35" ht="17" customHeight="1" spans="1:41">
      <c r="A35" s="297" t="s">
        <v>61</v>
      </c>
      <c r="B35" s="294">
        <f>松原市!$G$10</f>
        <v>1655.07</v>
      </c>
      <c r="C35" s="294">
        <v>48</v>
      </c>
      <c r="D35" s="295">
        <f t="shared" si="8"/>
        <v>1</v>
      </c>
      <c r="E35" s="294">
        <f>松原市!$AA$10</f>
        <v>0</v>
      </c>
      <c r="F35" s="294">
        <f>松原市!$AB$10</f>
        <v>0</v>
      </c>
      <c r="G35" s="294">
        <f>松原市!$Y$10</f>
        <v>0</v>
      </c>
      <c r="H35" s="294">
        <f>松原市!$AC$10</f>
        <v>0</v>
      </c>
      <c r="I35" s="294">
        <v>48</v>
      </c>
      <c r="J35" s="295">
        <f t="shared" si="0"/>
        <v>1</v>
      </c>
      <c r="K35" s="294">
        <v>48</v>
      </c>
      <c r="L35" s="294">
        <v>48</v>
      </c>
      <c r="M35" s="295">
        <f t="shared" si="1"/>
        <v>1</v>
      </c>
      <c r="N35" s="294">
        <f>松原市!$K$21</f>
        <v>77</v>
      </c>
      <c r="O35" s="294">
        <f>松原市!$L$21</f>
        <v>77</v>
      </c>
      <c r="P35" s="295">
        <f t="shared" si="2"/>
        <v>1</v>
      </c>
      <c r="Q35" s="294">
        <f>松原市!$O$21</f>
        <v>37.17</v>
      </c>
      <c r="R35" s="294">
        <f>松原市!$P$21</f>
        <v>37.17</v>
      </c>
      <c r="S35" s="295">
        <f t="shared" si="3"/>
        <v>1</v>
      </c>
      <c r="T35" s="294">
        <f>松原市!$S$21</f>
        <v>4069</v>
      </c>
      <c r="U35" s="294">
        <f>松原市!$T$21</f>
        <v>4069</v>
      </c>
      <c r="V35" s="295">
        <f t="shared" si="4"/>
        <v>1</v>
      </c>
      <c r="W35" s="294">
        <v>48</v>
      </c>
      <c r="X35" s="295">
        <f t="shared" si="9"/>
        <v>1</v>
      </c>
      <c r="Y35" s="294">
        <v>48</v>
      </c>
      <c r="Z35" s="295">
        <f t="shared" si="10"/>
        <v>1</v>
      </c>
      <c r="AA35" s="294">
        <v>48</v>
      </c>
      <c r="AB35" s="295">
        <f t="shared" si="11"/>
        <v>1</v>
      </c>
      <c r="AC35" s="294">
        <f>松原市!$P$24</f>
        <v>1</v>
      </c>
      <c r="AD35" s="294">
        <v>48</v>
      </c>
      <c r="AE35" s="294">
        <f>松原市!$K$27</f>
        <v>1</v>
      </c>
      <c r="AF35" s="294">
        <v>48</v>
      </c>
      <c r="AG35" s="295">
        <f t="shared" si="5"/>
        <v>1</v>
      </c>
      <c r="AH35" s="294">
        <v>48</v>
      </c>
      <c r="AI35" s="295">
        <f t="shared" si="6"/>
        <v>1</v>
      </c>
      <c r="AJ35" s="294">
        <v>48</v>
      </c>
      <c r="AK35" s="295">
        <f t="shared" si="7"/>
        <v>1</v>
      </c>
      <c r="AL35" s="294">
        <v>48</v>
      </c>
      <c r="AM35" s="295">
        <f t="shared" si="12"/>
        <v>1</v>
      </c>
      <c r="AN35" s="294">
        <v>48</v>
      </c>
      <c r="AO35" s="310">
        <f t="shared" si="13"/>
        <v>1</v>
      </c>
    </row>
    <row r="36" ht="17" customHeight="1" spans="1:41">
      <c r="A36" s="297" t="s">
        <v>62</v>
      </c>
      <c r="B36" s="294">
        <v>416</v>
      </c>
      <c r="C36" s="294">
        <v>0</v>
      </c>
      <c r="D36" s="295">
        <f t="shared" si="8"/>
        <v>0</v>
      </c>
      <c r="E36" s="294">
        <v>0</v>
      </c>
      <c r="F36" s="294">
        <v>0</v>
      </c>
      <c r="G36" s="294">
        <v>0</v>
      </c>
      <c r="H36" s="294">
        <v>0</v>
      </c>
      <c r="I36" s="294">
        <v>0</v>
      </c>
      <c r="J36" s="295">
        <f t="shared" si="0"/>
        <v>0</v>
      </c>
      <c r="K36" s="294">
        <v>4</v>
      </c>
      <c r="L36" s="294">
        <v>4</v>
      </c>
      <c r="M36" s="295">
        <f t="shared" si="1"/>
        <v>1</v>
      </c>
      <c r="N36" s="294">
        <v>4</v>
      </c>
      <c r="O36" s="294">
        <v>4</v>
      </c>
      <c r="P36" s="295">
        <f t="shared" si="2"/>
        <v>1</v>
      </c>
      <c r="Q36" s="294">
        <v>1.12</v>
      </c>
      <c r="R36" s="294">
        <v>1.12</v>
      </c>
      <c r="S36" s="295">
        <f t="shared" si="3"/>
        <v>1</v>
      </c>
      <c r="T36" s="294">
        <v>152</v>
      </c>
      <c r="U36" s="294">
        <v>152</v>
      </c>
      <c r="V36" s="295">
        <f t="shared" si="4"/>
        <v>1</v>
      </c>
      <c r="W36" s="294">
        <v>4</v>
      </c>
      <c r="X36" s="295">
        <f t="shared" si="9"/>
        <v>1</v>
      </c>
      <c r="Y36" s="294">
        <v>4</v>
      </c>
      <c r="Z36" s="295">
        <f t="shared" si="10"/>
        <v>1</v>
      </c>
      <c r="AA36" s="294">
        <v>4</v>
      </c>
      <c r="AB36" s="295">
        <f t="shared" si="11"/>
        <v>1</v>
      </c>
      <c r="AC36" s="294">
        <v>1</v>
      </c>
      <c r="AD36" s="294">
        <v>4</v>
      </c>
      <c r="AE36" s="294">
        <v>1</v>
      </c>
      <c r="AF36" s="294">
        <v>4</v>
      </c>
      <c r="AG36" s="295">
        <f t="shared" si="5"/>
        <v>1</v>
      </c>
      <c r="AH36" s="294">
        <v>4</v>
      </c>
      <c r="AI36" s="295">
        <f t="shared" si="6"/>
        <v>1</v>
      </c>
      <c r="AJ36" s="294">
        <v>4</v>
      </c>
      <c r="AK36" s="295">
        <f t="shared" si="7"/>
        <v>1</v>
      </c>
      <c r="AL36" s="294">
        <v>3</v>
      </c>
      <c r="AM36" s="295">
        <f t="shared" si="12"/>
        <v>0.75</v>
      </c>
      <c r="AN36" s="294">
        <v>3</v>
      </c>
      <c r="AO36" s="310">
        <f t="shared" si="13"/>
        <v>0.75</v>
      </c>
    </row>
    <row r="37" customFormat="1" ht="17" customHeight="1" spans="1:90">
      <c r="A37" s="297" t="s">
        <v>63</v>
      </c>
      <c r="B37" s="294"/>
      <c r="C37" s="294"/>
      <c r="D37" s="295"/>
      <c r="E37" s="294"/>
      <c r="F37" s="294"/>
      <c r="G37" s="294"/>
      <c r="H37" s="294"/>
      <c r="I37" s="294"/>
      <c r="J37" s="295">
        <f t="shared" si="0"/>
        <v>0</v>
      </c>
      <c r="K37" s="294">
        <v>0</v>
      </c>
      <c r="L37" s="294">
        <v>17</v>
      </c>
      <c r="M37" s="295">
        <v>1.01</v>
      </c>
      <c r="N37" s="294">
        <v>0</v>
      </c>
      <c r="O37" s="294">
        <v>22</v>
      </c>
      <c r="P37" s="295">
        <v>1.01</v>
      </c>
      <c r="Q37" s="294">
        <v>0</v>
      </c>
      <c r="R37" s="294">
        <v>799</v>
      </c>
      <c r="S37" s="295">
        <v>1.01</v>
      </c>
      <c r="T37" s="294">
        <v>0</v>
      </c>
      <c r="U37" s="294">
        <v>822</v>
      </c>
      <c r="V37" s="295">
        <v>1.01</v>
      </c>
      <c r="W37" s="294"/>
      <c r="X37" s="295"/>
      <c r="Y37" s="294"/>
      <c r="Z37" s="295"/>
      <c r="AA37" s="294">
        <v>17</v>
      </c>
      <c r="AB37" s="295">
        <v>1.01</v>
      </c>
      <c r="AC37" s="294"/>
      <c r="AD37" s="294"/>
      <c r="AE37" s="294"/>
      <c r="AF37" s="294"/>
      <c r="AG37" s="295"/>
      <c r="AH37" s="294"/>
      <c r="AI37" s="295"/>
      <c r="AJ37" s="294"/>
      <c r="AK37" s="295"/>
      <c r="AL37" s="294"/>
      <c r="AM37" s="295"/>
      <c r="AN37" s="294"/>
      <c r="AO37" s="310"/>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c r="CG37" s="282"/>
      <c r="CH37" s="282"/>
      <c r="CI37" s="282"/>
      <c r="CJ37" s="282"/>
      <c r="CK37" s="282"/>
      <c r="CL37" s="282"/>
    </row>
    <row r="38" s="284" customFormat="1" ht="17" customHeight="1" spans="1:90">
      <c r="A38" s="297" t="s">
        <v>64</v>
      </c>
      <c r="B38" s="294">
        <v>106</v>
      </c>
      <c r="C38" s="294">
        <v>0</v>
      </c>
      <c r="D38" s="295">
        <f t="shared" si="8"/>
        <v>0</v>
      </c>
      <c r="E38" s="294">
        <v>0</v>
      </c>
      <c r="F38" s="294">
        <v>0</v>
      </c>
      <c r="G38" s="294">
        <v>0</v>
      </c>
      <c r="H38" s="294">
        <v>0</v>
      </c>
      <c r="I38" s="294">
        <v>0</v>
      </c>
      <c r="J38" s="295">
        <f t="shared" si="0"/>
        <v>0</v>
      </c>
      <c r="K38" s="294">
        <v>8</v>
      </c>
      <c r="L38" s="294">
        <v>8</v>
      </c>
      <c r="M38" s="295">
        <f t="shared" si="1"/>
        <v>1</v>
      </c>
      <c r="N38" s="294">
        <v>9</v>
      </c>
      <c r="O38" s="294">
        <v>9</v>
      </c>
      <c r="P38" s="295">
        <f t="shared" si="2"/>
        <v>1</v>
      </c>
      <c r="Q38" s="294">
        <v>1.97</v>
      </c>
      <c r="R38" s="294">
        <v>1.97</v>
      </c>
      <c r="S38" s="295">
        <f t="shared" si="3"/>
        <v>1</v>
      </c>
      <c r="T38" s="294">
        <v>260</v>
      </c>
      <c r="U38" s="294">
        <v>260</v>
      </c>
      <c r="V38" s="295">
        <f t="shared" si="4"/>
        <v>1</v>
      </c>
      <c r="W38" s="294">
        <v>8</v>
      </c>
      <c r="X38" s="295">
        <f t="shared" si="9"/>
        <v>1</v>
      </c>
      <c r="Y38" s="294">
        <v>8</v>
      </c>
      <c r="Z38" s="295">
        <f t="shared" si="10"/>
        <v>1</v>
      </c>
      <c r="AA38" s="294">
        <v>8</v>
      </c>
      <c r="AB38" s="295">
        <f t="shared" si="11"/>
        <v>1</v>
      </c>
      <c r="AC38" s="294">
        <v>0</v>
      </c>
      <c r="AD38" s="294">
        <v>8</v>
      </c>
      <c r="AE38" s="294">
        <v>1</v>
      </c>
      <c r="AF38" s="294">
        <v>8</v>
      </c>
      <c r="AG38" s="295">
        <f t="shared" si="5"/>
        <v>1</v>
      </c>
      <c r="AH38" s="294">
        <v>8</v>
      </c>
      <c r="AI38" s="295">
        <f t="shared" si="6"/>
        <v>1</v>
      </c>
      <c r="AJ38" s="294">
        <v>8</v>
      </c>
      <c r="AK38" s="295">
        <f t="shared" si="7"/>
        <v>1</v>
      </c>
      <c r="AL38" s="294">
        <v>8</v>
      </c>
      <c r="AM38" s="295">
        <f t="shared" si="12"/>
        <v>1</v>
      </c>
      <c r="AN38" s="294">
        <v>8</v>
      </c>
      <c r="AO38" s="310">
        <f t="shared" si="13"/>
        <v>1</v>
      </c>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c r="BV38" s="312"/>
      <c r="BW38" s="312"/>
      <c r="BX38" s="312"/>
      <c r="BY38" s="312"/>
      <c r="BZ38" s="312"/>
      <c r="CA38" s="312"/>
      <c r="CB38" s="312"/>
      <c r="CC38" s="312"/>
      <c r="CD38" s="312"/>
      <c r="CE38" s="312"/>
      <c r="CF38" s="312"/>
      <c r="CG38" s="312"/>
      <c r="CH38" s="312"/>
      <c r="CI38" s="312"/>
      <c r="CJ38" s="312"/>
      <c r="CK38" s="312"/>
      <c r="CL38" s="312"/>
    </row>
    <row r="39" ht="17" customHeight="1" spans="1:41">
      <c r="A39" s="297" t="s">
        <v>65</v>
      </c>
      <c r="B39" s="294">
        <f>扶余市!$G$10</f>
        <v>1172</v>
      </c>
      <c r="C39" s="294">
        <f>扶余市!$V$10</f>
        <v>0</v>
      </c>
      <c r="D39" s="295">
        <f t="shared" si="8"/>
        <v>0</v>
      </c>
      <c r="E39" s="294">
        <f>扶余市!$AA$10</f>
        <v>2000</v>
      </c>
      <c r="F39" s="294">
        <f>扶余市!$AB$10</f>
        <v>0</v>
      </c>
      <c r="G39" s="294">
        <f>扶余市!$Y$10</f>
        <v>1</v>
      </c>
      <c r="H39" s="294">
        <f>扶余市!$AC$10</f>
        <v>0</v>
      </c>
      <c r="I39" s="294">
        <f>扶余市!$AE$10</f>
        <v>11</v>
      </c>
      <c r="J39" s="295">
        <f t="shared" si="0"/>
        <v>0.647058823529412</v>
      </c>
      <c r="K39" s="294">
        <f>扶余市!$G$21</f>
        <v>17</v>
      </c>
      <c r="L39" s="294">
        <f>扶余市!$H$21</f>
        <v>17</v>
      </c>
      <c r="M39" s="295">
        <f t="shared" si="1"/>
        <v>1</v>
      </c>
      <c r="N39" s="294">
        <f>扶余市!$K$21</f>
        <v>25</v>
      </c>
      <c r="O39" s="294">
        <f>扶余市!$L$21</f>
        <v>25</v>
      </c>
      <c r="P39" s="295">
        <f t="shared" si="2"/>
        <v>1</v>
      </c>
      <c r="Q39" s="294">
        <f>扶余市!$O$21</f>
        <v>5.96</v>
      </c>
      <c r="R39" s="294">
        <f>扶余市!$P$21</f>
        <v>5.96</v>
      </c>
      <c r="S39" s="295">
        <f t="shared" si="3"/>
        <v>1</v>
      </c>
      <c r="T39" s="294">
        <f>扶余市!$S$21</f>
        <v>940</v>
      </c>
      <c r="U39" s="294">
        <f>扶余市!$T$21</f>
        <v>940</v>
      </c>
      <c r="V39" s="295">
        <f t="shared" si="4"/>
        <v>1</v>
      </c>
      <c r="W39" s="294">
        <f>扶余市!$G$24</f>
        <v>10</v>
      </c>
      <c r="X39" s="295">
        <f t="shared" si="9"/>
        <v>0.588235294117647</v>
      </c>
      <c r="Y39" s="294">
        <f>扶余市!$J$24</f>
        <v>11</v>
      </c>
      <c r="Z39" s="295">
        <f t="shared" si="10"/>
        <v>0.647058823529412</v>
      </c>
      <c r="AA39" s="294">
        <f>扶余市!$M$24</f>
        <v>17</v>
      </c>
      <c r="AB39" s="295">
        <f t="shared" si="11"/>
        <v>1</v>
      </c>
      <c r="AC39" s="294">
        <f>扶余市!$P$24</f>
        <v>0</v>
      </c>
      <c r="AD39" s="294">
        <f>扶余市!$J$27</f>
        <v>17</v>
      </c>
      <c r="AE39" s="294">
        <f>扶余市!$K$27</f>
        <v>1</v>
      </c>
      <c r="AF39" s="294">
        <f>扶余市!$M$27</f>
        <v>17</v>
      </c>
      <c r="AG39" s="295">
        <f t="shared" si="5"/>
        <v>1</v>
      </c>
      <c r="AH39" s="294">
        <f>扶余市!$P$27</f>
        <v>15</v>
      </c>
      <c r="AI39" s="295">
        <f t="shared" si="6"/>
        <v>0.882352941176471</v>
      </c>
      <c r="AJ39" s="294">
        <f>扶余市!$S$27</f>
        <v>8</v>
      </c>
      <c r="AK39" s="295">
        <f t="shared" si="7"/>
        <v>0.470588235294118</v>
      </c>
      <c r="AL39" s="294">
        <f>扶余市!$G$31</f>
        <v>11</v>
      </c>
      <c r="AM39" s="295">
        <f t="shared" si="12"/>
        <v>0.647058823529412</v>
      </c>
      <c r="AN39" s="294">
        <f>扶余市!$K$31</f>
        <v>11</v>
      </c>
      <c r="AO39" s="310">
        <f t="shared" si="13"/>
        <v>0.647058823529412</v>
      </c>
    </row>
    <row r="40" ht="17" customHeight="1" spans="1:41">
      <c r="A40" s="297" t="s">
        <v>66</v>
      </c>
      <c r="B40" s="294">
        <f>白城市!$G$10</f>
        <v>1126</v>
      </c>
      <c r="C40" s="294">
        <f>白城市!$V$10</f>
        <v>7</v>
      </c>
      <c r="D40" s="295">
        <f t="shared" si="8"/>
        <v>0.333333333333333</v>
      </c>
      <c r="E40" s="294">
        <f>白城市!$AA$10</f>
        <v>0</v>
      </c>
      <c r="F40" s="294">
        <f>白城市!$AB$10</f>
        <v>0</v>
      </c>
      <c r="G40" s="294">
        <f>白城市!$Y$10</f>
        <v>0</v>
      </c>
      <c r="H40" s="294">
        <f>白城市!$AC$10</f>
        <v>0</v>
      </c>
      <c r="I40" s="294">
        <f>白城市!$AE$10</f>
        <v>15</v>
      </c>
      <c r="J40" s="295">
        <f t="shared" si="0"/>
        <v>0.714285714285714</v>
      </c>
      <c r="K40" s="294">
        <f>白城市!$G$21</f>
        <v>21</v>
      </c>
      <c r="L40" s="294">
        <f>白城市!$H$21</f>
        <v>21</v>
      </c>
      <c r="M40" s="295">
        <f t="shared" si="1"/>
        <v>1</v>
      </c>
      <c r="N40" s="294">
        <f>白城市!$K$21</f>
        <v>101</v>
      </c>
      <c r="O40" s="294">
        <f>白城市!$L$21</f>
        <v>101</v>
      </c>
      <c r="P40" s="295">
        <f t="shared" si="2"/>
        <v>1</v>
      </c>
      <c r="Q40" s="294">
        <f>白城市!$O$21</f>
        <v>32.8</v>
      </c>
      <c r="R40" s="294">
        <f>白城市!$P$21</f>
        <v>32.8</v>
      </c>
      <c r="S40" s="295">
        <f t="shared" si="3"/>
        <v>1</v>
      </c>
      <c r="T40" s="294">
        <f>白城市!$S$21</f>
        <v>4337</v>
      </c>
      <c r="U40" s="294">
        <f>白城市!$T$21</f>
        <v>4337</v>
      </c>
      <c r="V40" s="295">
        <f t="shared" si="4"/>
        <v>1</v>
      </c>
      <c r="W40" s="294">
        <f>白城市!$G$24</f>
        <v>21</v>
      </c>
      <c r="X40" s="295">
        <f t="shared" si="9"/>
        <v>1</v>
      </c>
      <c r="Y40" s="294">
        <f>白城市!$J$24</f>
        <v>21</v>
      </c>
      <c r="Z40" s="295">
        <f t="shared" si="10"/>
        <v>1</v>
      </c>
      <c r="AA40" s="294">
        <f>白城市!$M$24</f>
        <v>21</v>
      </c>
      <c r="AB40" s="295">
        <f t="shared" si="11"/>
        <v>1</v>
      </c>
      <c r="AC40" s="294">
        <f>白城市!$P$24</f>
        <v>1</v>
      </c>
      <c r="AD40" s="294">
        <f>白城市!$J$27</f>
        <v>21</v>
      </c>
      <c r="AE40" s="294">
        <f>白城市!$K$27</f>
        <v>1</v>
      </c>
      <c r="AF40" s="294">
        <f>白城市!$M$27</f>
        <v>21</v>
      </c>
      <c r="AG40" s="295">
        <f t="shared" si="5"/>
        <v>1</v>
      </c>
      <c r="AH40" s="294">
        <f>白城市!$P$27</f>
        <v>18</v>
      </c>
      <c r="AI40" s="295">
        <f t="shared" si="6"/>
        <v>0.857142857142857</v>
      </c>
      <c r="AJ40" s="294">
        <f>白城市!$S$27</f>
        <v>12</v>
      </c>
      <c r="AK40" s="295">
        <f t="shared" si="7"/>
        <v>0.571428571428571</v>
      </c>
      <c r="AL40" s="294">
        <f>白城市!$G$31</f>
        <v>21</v>
      </c>
      <c r="AM40" s="295">
        <f t="shared" si="12"/>
        <v>1</v>
      </c>
      <c r="AN40" s="294">
        <f>白城市!$K$31</f>
        <v>21</v>
      </c>
      <c r="AO40" s="310">
        <f t="shared" si="13"/>
        <v>1</v>
      </c>
    </row>
    <row r="41" ht="17" customHeight="1" spans="1:41">
      <c r="A41" s="297" t="s">
        <v>67</v>
      </c>
      <c r="B41" s="294">
        <f>洮南市!$G$10</f>
        <v>1356</v>
      </c>
      <c r="C41" s="294">
        <f>洮南市!$V$10</f>
        <v>0</v>
      </c>
      <c r="D41" s="295">
        <f t="shared" si="8"/>
        <v>0</v>
      </c>
      <c r="E41" s="294">
        <f>洮南市!$AA$10</f>
        <v>1450</v>
      </c>
      <c r="F41" s="294">
        <f>洮南市!$AB$10</f>
        <v>0</v>
      </c>
      <c r="G41" s="294">
        <f>洮南市!$Y$10</f>
        <v>1</v>
      </c>
      <c r="H41" s="294">
        <f>洮南市!$AC$10</f>
        <v>0</v>
      </c>
      <c r="I41" s="294">
        <f>洮南市!$AE$10</f>
        <v>9</v>
      </c>
      <c r="J41" s="295">
        <f t="shared" si="0"/>
        <v>0.642857142857143</v>
      </c>
      <c r="K41" s="294">
        <f>洮南市!$G$21</f>
        <v>14</v>
      </c>
      <c r="L41" s="294">
        <f>洮南市!$H$21</f>
        <v>14</v>
      </c>
      <c r="M41" s="295">
        <f t="shared" si="1"/>
        <v>1</v>
      </c>
      <c r="N41" s="294">
        <f>洮南市!$K$21</f>
        <v>21</v>
      </c>
      <c r="O41" s="294">
        <f>洮南市!$L$21</f>
        <v>21</v>
      </c>
      <c r="P41" s="295">
        <f t="shared" si="2"/>
        <v>1</v>
      </c>
      <c r="Q41" s="294">
        <f>洮南市!$O$21</f>
        <v>10.46</v>
      </c>
      <c r="R41" s="294">
        <f>洮南市!$P$21</f>
        <v>10.46</v>
      </c>
      <c r="S41" s="295">
        <f t="shared" si="3"/>
        <v>1</v>
      </c>
      <c r="T41" s="294">
        <f>洮南市!$S$21</f>
        <v>1103</v>
      </c>
      <c r="U41" s="294">
        <f>洮南市!$T$21</f>
        <v>1103</v>
      </c>
      <c r="V41" s="295">
        <f t="shared" si="4"/>
        <v>1</v>
      </c>
      <c r="W41" s="294">
        <f>洮南市!$G$24</f>
        <v>14</v>
      </c>
      <c r="X41" s="295">
        <f t="shared" si="9"/>
        <v>1</v>
      </c>
      <c r="Y41" s="294">
        <f>洮南市!$J$24</f>
        <v>14</v>
      </c>
      <c r="Z41" s="295">
        <f t="shared" si="10"/>
        <v>1</v>
      </c>
      <c r="AA41" s="294">
        <f>洮南市!$M$24</f>
        <v>14</v>
      </c>
      <c r="AB41" s="295">
        <f t="shared" si="11"/>
        <v>1</v>
      </c>
      <c r="AC41" s="294">
        <f>洮南市!$P$24</f>
        <v>0</v>
      </c>
      <c r="AD41" s="294">
        <f>洮南市!$J$27</f>
        <v>12</v>
      </c>
      <c r="AE41" s="294">
        <f>洮南市!$K$27</f>
        <v>0.857142857142857</v>
      </c>
      <c r="AF41" s="294">
        <f>洮南市!$M$27</f>
        <v>14</v>
      </c>
      <c r="AG41" s="295">
        <f t="shared" si="5"/>
        <v>1</v>
      </c>
      <c r="AH41" s="294">
        <f>洮南市!$P$27</f>
        <v>14</v>
      </c>
      <c r="AI41" s="295">
        <f t="shared" si="6"/>
        <v>1</v>
      </c>
      <c r="AJ41" s="294">
        <f>洮南市!$S$27</f>
        <v>7</v>
      </c>
      <c r="AK41" s="295">
        <f t="shared" si="7"/>
        <v>0.5</v>
      </c>
      <c r="AL41" s="294">
        <f>洮南市!$G$31</f>
        <v>14</v>
      </c>
      <c r="AM41" s="295">
        <f t="shared" si="12"/>
        <v>1</v>
      </c>
      <c r="AN41" s="294">
        <f>洮南市!$K$31</f>
        <v>9</v>
      </c>
      <c r="AO41" s="310">
        <f t="shared" si="13"/>
        <v>0.642857142857143</v>
      </c>
    </row>
    <row r="42" ht="17" customHeight="1" spans="1:41">
      <c r="A42" s="297" t="s">
        <v>68</v>
      </c>
      <c r="B42" s="294">
        <f>大安市!$G$10</f>
        <v>1182.57</v>
      </c>
      <c r="C42" s="294">
        <f>大安市!$V$10</f>
        <v>0</v>
      </c>
      <c r="D42" s="295">
        <f t="shared" si="8"/>
        <v>0</v>
      </c>
      <c r="E42" s="294">
        <f>大安市!$AA$10</f>
        <v>0</v>
      </c>
      <c r="F42" s="294">
        <f>大安市!$AB$10</f>
        <v>0</v>
      </c>
      <c r="G42" s="294">
        <f>大安市!$Y$10</f>
        <v>0</v>
      </c>
      <c r="H42" s="294">
        <f>大安市!$AC$10</f>
        <v>0</v>
      </c>
      <c r="I42" s="294">
        <f>大安市!$AE$10</f>
        <v>18</v>
      </c>
      <c r="J42" s="295">
        <f t="shared" si="0"/>
        <v>1</v>
      </c>
      <c r="K42" s="294">
        <f>大安市!$G$21</f>
        <v>18</v>
      </c>
      <c r="L42" s="294">
        <f>大安市!$H$21</f>
        <v>18</v>
      </c>
      <c r="M42" s="295">
        <f t="shared" si="1"/>
        <v>1</v>
      </c>
      <c r="N42" s="294">
        <f>大安市!$K$21</f>
        <v>21</v>
      </c>
      <c r="O42" s="294">
        <f>大安市!$L$21</f>
        <v>21</v>
      </c>
      <c r="P42" s="295">
        <f t="shared" si="2"/>
        <v>1</v>
      </c>
      <c r="Q42" s="294">
        <f>大安市!$O$21</f>
        <v>10.2</v>
      </c>
      <c r="R42" s="294">
        <f>大安市!$P$21</f>
        <v>10.2</v>
      </c>
      <c r="S42" s="295">
        <f t="shared" si="3"/>
        <v>1</v>
      </c>
      <c r="T42" s="294">
        <f>大安市!$S$21</f>
        <v>1253</v>
      </c>
      <c r="U42" s="294">
        <f>大安市!$T$21</f>
        <v>1253</v>
      </c>
      <c r="V42" s="295">
        <f t="shared" si="4"/>
        <v>1</v>
      </c>
      <c r="W42" s="294">
        <f>大安市!$G$24</f>
        <v>0</v>
      </c>
      <c r="X42" s="295">
        <f t="shared" si="9"/>
        <v>0</v>
      </c>
      <c r="Y42" s="294">
        <f>大安市!$J$24</f>
        <v>18</v>
      </c>
      <c r="Z42" s="295">
        <f t="shared" si="10"/>
        <v>1</v>
      </c>
      <c r="AA42" s="294">
        <f>大安市!$M$24</f>
        <v>18</v>
      </c>
      <c r="AB42" s="295">
        <f t="shared" si="11"/>
        <v>1</v>
      </c>
      <c r="AC42" s="294">
        <f>大安市!$P$24</f>
        <v>1</v>
      </c>
      <c r="AD42" s="294">
        <f>大安市!$J$27</f>
        <v>18</v>
      </c>
      <c r="AE42" s="294">
        <f>大安市!$K$27</f>
        <v>1</v>
      </c>
      <c r="AF42" s="294">
        <f>大安市!$M$27</f>
        <v>18</v>
      </c>
      <c r="AG42" s="295">
        <f t="shared" si="5"/>
        <v>1</v>
      </c>
      <c r="AH42" s="294">
        <f>大安市!$P$27</f>
        <v>18</v>
      </c>
      <c r="AI42" s="295">
        <f t="shared" si="6"/>
        <v>1</v>
      </c>
      <c r="AJ42" s="294">
        <f>大安市!$S$27</f>
        <v>18</v>
      </c>
      <c r="AK42" s="295">
        <f t="shared" si="7"/>
        <v>1</v>
      </c>
      <c r="AL42" s="294">
        <f>大安市!$G$31</f>
        <v>18</v>
      </c>
      <c r="AM42" s="295">
        <f t="shared" si="12"/>
        <v>1</v>
      </c>
      <c r="AN42" s="294">
        <f>大安市!$K$31</f>
        <v>0</v>
      </c>
      <c r="AO42" s="310">
        <f t="shared" si="13"/>
        <v>0</v>
      </c>
    </row>
    <row r="43" ht="17" customHeight="1" spans="1:41">
      <c r="A43" s="297" t="s">
        <v>69</v>
      </c>
      <c r="B43" s="294">
        <f>镇赉县!$G$10</f>
        <v>438</v>
      </c>
      <c r="C43" s="294">
        <f>镇赉县!$V$10</f>
        <v>0</v>
      </c>
      <c r="D43" s="295">
        <f t="shared" si="8"/>
        <v>0</v>
      </c>
      <c r="E43" s="294">
        <f>镇赉县!$AA$10</f>
        <v>1200</v>
      </c>
      <c r="F43" s="294">
        <f>镇赉县!$AB$10</f>
        <v>0</v>
      </c>
      <c r="G43" s="294">
        <f>镇赉县!$Y$10</f>
        <v>1</v>
      </c>
      <c r="H43" s="294">
        <f>镇赉县!$AC$10</f>
        <v>0</v>
      </c>
      <c r="I43" s="294">
        <f>镇赉县!$AE$10</f>
        <v>10</v>
      </c>
      <c r="J43" s="295">
        <f t="shared" si="0"/>
        <v>0.666666666666667</v>
      </c>
      <c r="K43" s="294">
        <f>镇赉县!$G$21</f>
        <v>15</v>
      </c>
      <c r="L43" s="294">
        <f>镇赉县!$H$21</f>
        <v>15</v>
      </c>
      <c r="M43" s="295">
        <f t="shared" si="1"/>
        <v>1</v>
      </c>
      <c r="N43" s="294">
        <f>镇赉县!$K$21</f>
        <v>25</v>
      </c>
      <c r="O43" s="294">
        <f>镇赉县!$L$21</f>
        <v>25</v>
      </c>
      <c r="P43" s="295">
        <f t="shared" si="2"/>
        <v>1</v>
      </c>
      <c r="Q43" s="294">
        <f>镇赉县!$O$21</f>
        <v>93600</v>
      </c>
      <c r="R43" s="294">
        <f>镇赉县!$P$21</f>
        <v>93600</v>
      </c>
      <c r="S43" s="295">
        <f t="shared" si="3"/>
        <v>1</v>
      </c>
      <c r="T43" s="294">
        <f>镇赉县!$S$21</f>
        <v>991</v>
      </c>
      <c r="U43" s="294">
        <f>镇赉县!$T$21</f>
        <v>991</v>
      </c>
      <c r="V43" s="295">
        <f t="shared" si="4"/>
        <v>1</v>
      </c>
      <c r="W43" s="294">
        <f>镇赉县!$G$24</f>
        <v>10</v>
      </c>
      <c r="X43" s="295">
        <f t="shared" si="9"/>
        <v>0.666666666666667</v>
      </c>
      <c r="Y43" s="294">
        <f>镇赉县!$J$24</f>
        <v>10</v>
      </c>
      <c r="Z43" s="295">
        <f t="shared" si="10"/>
        <v>0.666666666666667</v>
      </c>
      <c r="AA43" s="294">
        <f>镇赉县!$M$24</f>
        <v>15</v>
      </c>
      <c r="AB43" s="295">
        <f t="shared" si="11"/>
        <v>1</v>
      </c>
      <c r="AC43" s="294">
        <f>镇赉县!$P$24</f>
        <v>1</v>
      </c>
      <c r="AD43" s="294">
        <f>镇赉县!$J$27</f>
        <v>15</v>
      </c>
      <c r="AE43" s="294">
        <f>镇赉县!$K$27</f>
        <v>1</v>
      </c>
      <c r="AF43" s="294">
        <f>镇赉县!$M$27</f>
        <v>15</v>
      </c>
      <c r="AG43" s="295">
        <f t="shared" si="5"/>
        <v>1</v>
      </c>
      <c r="AH43" s="294">
        <f>镇赉县!$P$27</f>
        <v>15</v>
      </c>
      <c r="AI43" s="295">
        <f t="shared" si="6"/>
        <v>1</v>
      </c>
      <c r="AJ43" s="294">
        <f>镇赉县!$S$27</f>
        <v>15</v>
      </c>
      <c r="AK43" s="295">
        <f t="shared" si="7"/>
        <v>1</v>
      </c>
      <c r="AL43" s="294">
        <f>镇赉县!$G$31</f>
        <v>10</v>
      </c>
      <c r="AM43" s="295">
        <f t="shared" si="12"/>
        <v>0.666666666666667</v>
      </c>
      <c r="AN43" s="294">
        <f>镇赉县!$K$31</f>
        <v>15</v>
      </c>
      <c r="AO43" s="310">
        <f t="shared" si="13"/>
        <v>1</v>
      </c>
    </row>
    <row r="44" ht="17" customHeight="1" spans="1:41">
      <c r="A44" s="297" t="s">
        <v>70</v>
      </c>
      <c r="B44" s="294">
        <f>延吉市!$G$10</f>
        <v>4383</v>
      </c>
      <c r="C44" s="294">
        <f>延吉市!$V$10</f>
        <v>0</v>
      </c>
      <c r="D44" s="295">
        <f t="shared" si="8"/>
        <v>0</v>
      </c>
      <c r="E44" s="294">
        <f>延吉市!$AA$10</f>
        <v>1000</v>
      </c>
      <c r="F44" s="294">
        <f>延吉市!$AB$10</f>
        <v>0</v>
      </c>
      <c r="G44" s="294">
        <f>延吉市!$Y$10</f>
        <v>1</v>
      </c>
      <c r="H44" s="294">
        <f>延吉市!$AC$10</f>
        <v>1</v>
      </c>
      <c r="I44" s="294">
        <f>延吉市!$AE$10</f>
        <v>28</v>
      </c>
      <c r="J44" s="295">
        <f t="shared" si="0"/>
        <v>0.608695652173913</v>
      </c>
      <c r="K44" s="294">
        <f>延吉市!$G$21</f>
        <v>46</v>
      </c>
      <c r="L44" s="294">
        <f>延吉市!$H$21</f>
        <v>46</v>
      </c>
      <c r="M44" s="295">
        <f t="shared" si="1"/>
        <v>1</v>
      </c>
      <c r="N44" s="294">
        <f>延吉市!$K$21</f>
        <v>323</v>
      </c>
      <c r="O44" s="294">
        <f>延吉市!$L$21</f>
        <v>323</v>
      </c>
      <c r="P44" s="295">
        <f t="shared" si="2"/>
        <v>1</v>
      </c>
      <c r="Q44" s="294">
        <f>延吉市!$O$21</f>
        <v>122.14</v>
      </c>
      <c r="R44" s="294">
        <f>延吉市!$P$21</f>
        <v>122.14</v>
      </c>
      <c r="S44" s="295">
        <f t="shared" si="3"/>
        <v>1</v>
      </c>
      <c r="T44" s="294">
        <f>延吉市!$S$21</f>
        <v>14349</v>
      </c>
      <c r="U44" s="294">
        <f>延吉市!$T$21</f>
        <v>14349</v>
      </c>
      <c r="V44" s="295">
        <f t="shared" si="4"/>
        <v>1</v>
      </c>
      <c r="W44" s="294">
        <f>延吉市!$G$24</f>
        <v>28</v>
      </c>
      <c r="X44" s="295">
        <f t="shared" si="9"/>
        <v>0.608695652173913</v>
      </c>
      <c r="Y44" s="294">
        <f>延吉市!$J$24</f>
        <v>29</v>
      </c>
      <c r="Z44" s="295">
        <f t="shared" si="10"/>
        <v>0.630434782608696</v>
      </c>
      <c r="AA44" s="294">
        <f>延吉市!$M$24</f>
        <v>46</v>
      </c>
      <c r="AB44" s="295">
        <f t="shared" si="11"/>
        <v>1</v>
      </c>
      <c r="AC44" s="294">
        <f>延吉市!$P$24</f>
        <v>1</v>
      </c>
      <c r="AD44" s="294">
        <f>延吉市!$J$27</f>
        <v>46</v>
      </c>
      <c r="AE44" s="294">
        <f>延吉市!$K$27</f>
        <v>1</v>
      </c>
      <c r="AF44" s="294">
        <f>延吉市!$M$27</f>
        <v>46</v>
      </c>
      <c r="AG44" s="295">
        <f t="shared" si="5"/>
        <v>1</v>
      </c>
      <c r="AH44" s="294">
        <f>延吉市!$P$27</f>
        <v>40</v>
      </c>
      <c r="AI44" s="295">
        <f t="shared" si="6"/>
        <v>0.869565217391304</v>
      </c>
      <c r="AJ44" s="294">
        <f>延吉市!$S$27</f>
        <v>24</v>
      </c>
      <c r="AK44" s="295">
        <f t="shared" si="7"/>
        <v>0.521739130434783</v>
      </c>
      <c r="AL44" s="294">
        <f>延吉市!$G$31</f>
        <v>46</v>
      </c>
      <c r="AM44" s="295">
        <f t="shared" si="12"/>
        <v>1</v>
      </c>
      <c r="AN44" s="294">
        <f>延吉市!$K$31</f>
        <v>28</v>
      </c>
      <c r="AO44" s="310">
        <f t="shared" si="13"/>
        <v>0.608695652173913</v>
      </c>
    </row>
    <row r="45" ht="17" customHeight="1" spans="1:41">
      <c r="A45" s="297" t="s">
        <v>71</v>
      </c>
      <c r="B45" s="294">
        <f>和龙市!$G$10</f>
        <v>6365</v>
      </c>
      <c r="C45" s="294">
        <f>和龙市!$V$10</f>
        <v>0</v>
      </c>
      <c r="D45" s="295">
        <f t="shared" si="8"/>
        <v>0</v>
      </c>
      <c r="E45" s="294">
        <f>和龙市!$AA$10</f>
        <v>0</v>
      </c>
      <c r="F45" s="294">
        <f>和龙市!$AB$10</f>
        <v>4000</v>
      </c>
      <c r="G45" s="294">
        <f>和龙市!$Y$10</f>
        <v>1</v>
      </c>
      <c r="H45" s="294">
        <f>和龙市!$AC$10</f>
        <v>1</v>
      </c>
      <c r="I45" s="294">
        <f>和龙市!$AE$10</f>
        <v>0</v>
      </c>
      <c r="J45" s="295">
        <f t="shared" si="0"/>
        <v>0</v>
      </c>
      <c r="K45" s="294">
        <f>和龙市!$G$21</f>
        <v>9</v>
      </c>
      <c r="L45" s="294">
        <f>和龙市!$H$21</f>
        <v>9</v>
      </c>
      <c r="M45" s="295">
        <f t="shared" si="1"/>
        <v>1</v>
      </c>
      <c r="N45" s="294">
        <f>和龙市!$K$21</f>
        <v>36</v>
      </c>
      <c r="O45" s="294">
        <f>和龙市!$L$21</f>
        <v>36</v>
      </c>
      <c r="P45" s="295">
        <f t="shared" si="2"/>
        <v>1</v>
      </c>
      <c r="Q45" s="294">
        <f>和龙市!$O$21</f>
        <v>20.31</v>
      </c>
      <c r="R45" s="294">
        <f>和龙市!$P$21</f>
        <v>20.31</v>
      </c>
      <c r="S45" s="295">
        <f t="shared" si="3"/>
        <v>1</v>
      </c>
      <c r="T45" s="294">
        <f>和龙市!$S$21</f>
        <v>2255</v>
      </c>
      <c r="U45" s="294">
        <f>和龙市!$T$21</f>
        <v>2255</v>
      </c>
      <c r="V45" s="295">
        <f t="shared" si="4"/>
        <v>1</v>
      </c>
      <c r="W45" s="294">
        <f>和龙市!$G$24</f>
        <v>0</v>
      </c>
      <c r="X45" s="295">
        <f t="shared" si="9"/>
        <v>0</v>
      </c>
      <c r="Y45" s="294">
        <f>和龙市!$J$24</f>
        <v>6</v>
      </c>
      <c r="Z45" s="295">
        <f t="shared" si="10"/>
        <v>0.666666666666667</v>
      </c>
      <c r="AA45" s="294">
        <f>和龙市!$M$24</f>
        <v>9</v>
      </c>
      <c r="AB45" s="295">
        <f t="shared" si="11"/>
        <v>1</v>
      </c>
      <c r="AC45" s="294">
        <f>和龙市!$P$24</f>
        <v>0</v>
      </c>
      <c r="AD45" s="294">
        <f>和龙市!$J$27</f>
        <v>9</v>
      </c>
      <c r="AE45" s="294">
        <f>和龙市!$K$27</f>
        <v>1</v>
      </c>
      <c r="AF45" s="294">
        <f>和龙市!$M$27</f>
        <v>9</v>
      </c>
      <c r="AG45" s="295">
        <f t="shared" si="5"/>
        <v>1</v>
      </c>
      <c r="AH45" s="294">
        <f>和龙市!$P$27</f>
        <v>0</v>
      </c>
      <c r="AI45" s="295">
        <f t="shared" si="6"/>
        <v>0</v>
      </c>
      <c r="AJ45" s="294">
        <f>和龙市!$S$27</f>
        <v>0</v>
      </c>
      <c r="AK45" s="295">
        <f t="shared" si="7"/>
        <v>0</v>
      </c>
      <c r="AL45" s="294">
        <f>和龙市!$G$31</f>
        <v>9</v>
      </c>
      <c r="AM45" s="295">
        <f t="shared" si="12"/>
        <v>1</v>
      </c>
      <c r="AN45" s="294">
        <f>和龙市!$K$31</f>
        <v>9</v>
      </c>
      <c r="AO45" s="310">
        <f t="shared" si="13"/>
        <v>1</v>
      </c>
    </row>
    <row r="46" ht="17" customHeight="1" spans="1:41">
      <c r="A46" s="297" t="s">
        <v>72</v>
      </c>
      <c r="B46" s="294">
        <f>安图县!$G$10</f>
        <v>792</v>
      </c>
      <c r="C46" s="294">
        <f>安图县!$V$10</f>
        <v>19</v>
      </c>
      <c r="D46" s="295">
        <f t="shared" si="8"/>
        <v>1</v>
      </c>
      <c r="E46" s="294">
        <f>安图县!$AA$10</f>
        <v>300</v>
      </c>
      <c r="F46" s="294">
        <f>安图县!$AB$10</f>
        <v>0</v>
      </c>
      <c r="G46" s="294">
        <f>安图县!$Y$10</f>
        <v>1</v>
      </c>
      <c r="H46" s="294">
        <f>安图县!$AC$10</f>
        <v>0</v>
      </c>
      <c r="I46" s="294">
        <f>安图县!$AE$10</f>
        <v>19</v>
      </c>
      <c r="J46" s="295">
        <f t="shared" si="0"/>
        <v>1</v>
      </c>
      <c r="K46" s="294">
        <f>安图县!$G$21</f>
        <v>19</v>
      </c>
      <c r="L46" s="294">
        <f>安图县!$H$21</f>
        <v>19</v>
      </c>
      <c r="M46" s="295">
        <f t="shared" si="1"/>
        <v>1</v>
      </c>
      <c r="N46" s="294">
        <f>安图县!$K$21</f>
        <v>23</v>
      </c>
      <c r="O46" s="294">
        <f>安图县!$L$21</f>
        <v>23</v>
      </c>
      <c r="P46" s="295">
        <f t="shared" si="2"/>
        <v>1</v>
      </c>
      <c r="Q46" s="294">
        <f>安图县!$O$21</f>
        <v>8.15</v>
      </c>
      <c r="R46" s="294">
        <f>安图县!$P$21</f>
        <v>8.15</v>
      </c>
      <c r="S46" s="295">
        <f t="shared" si="3"/>
        <v>1</v>
      </c>
      <c r="T46" s="294">
        <f>安图县!$S$21</f>
        <v>1008</v>
      </c>
      <c r="U46" s="294">
        <f>安图县!$T$21</f>
        <v>1008</v>
      </c>
      <c r="V46" s="295">
        <f t="shared" si="4"/>
        <v>1</v>
      </c>
      <c r="W46" s="294">
        <f>安图县!$G$24</f>
        <v>19</v>
      </c>
      <c r="X46" s="295">
        <f t="shared" si="9"/>
        <v>1</v>
      </c>
      <c r="Y46" s="294">
        <f>安图县!$J$24</f>
        <v>19</v>
      </c>
      <c r="Z46" s="295">
        <f t="shared" si="10"/>
        <v>1</v>
      </c>
      <c r="AA46" s="294">
        <f>安图县!$M$24</f>
        <v>19</v>
      </c>
      <c r="AB46" s="295">
        <f t="shared" si="11"/>
        <v>1</v>
      </c>
      <c r="AC46" s="294">
        <f>安图县!$P$24</f>
        <v>1</v>
      </c>
      <c r="AD46" s="294">
        <f>安图县!$J$27</f>
        <v>19</v>
      </c>
      <c r="AE46" s="294">
        <f>安图县!$K$27</f>
        <v>1</v>
      </c>
      <c r="AF46" s="294">
        <f>安图县!$M$27</f>
        <v>19</v>
      </c>
      <c r="AG46" s="295">
        <f t="shared" si="5"/>
        <v>1</v>
      </c>
      <c r="AH46" s="294">
        <f>安图县!$P$27</f>
        <v>19</v>
      </c>
      <c r="AI46" s="295">
        <f t="shared" si="6"/>
        <v>1</v>
      </c>
      <c r="AJ46" s="294">
        <f>安图县!$S$27</f>
        <v>19</v>
      </c>
      <c r="AK46" s="295">
        <f t="shared" si="7"/>
        <v>1</v>
      </c>
      <c r="AL46" s="294">
        <f>安图县!$G$31</f>
        <v>19</v>
      </c>
      <c r="AM46" s="295">
        <f t="shared" si="12"/>
        <v>1</v>
      </c>
      <c r="AN46" s="294">
        <f>安图县!$K$31</f>
        <v>19</v>
      </c>
      <c r="AO46" s="310">
        <f t="shared" si="13"/>
        <v>1</v>
      </c>
    </row>
    <row r="47" ht="17" customHeight="1" spans="1:41">
      <c r="A47" s="297" t="s">
        <v>73</v>
      </c>
      <c r="B47" s="294">
        <v>0</v>
      </c>
      <c r="C47" s="294">
        <v>0</v>
      </c>
      <c r="D47" s="295">
        <f t="shared" si="8"/>
        <v>0</v>
      </c>
      <c r="E47" s="294">
        <v>0</v>
      </c>
      <c r="F47" s="294">
        <v>0</v>
      </c>
      <c r="G47" s="294">
        <v>0</v>
      </c>
      <c r="H47" s="294">
        <v>0</v>
      </c>
      <c r="I47" s="294">
        <v>0</v>
      </c>
      <c r="J47" s="295">
        <f t="shared" si="0"/>
        <v>0</v>
      </c>
      <c r="K47" s="294">
        <v>10</v>
      </c>
      <c r="L47" s="294">
        <v>10</v>
      </c>
      <c r="M47" s="295">
        <f t="shared" si="1"/>
        <v>1</v>
      </c>
      <c r="N47" s="294">
        <v>31</v>
      </c>
      <c r="O47" s="294">
        <v>31</v>
      </c>
      <c r="P47" s="295">
        <f t="shared" si="2"/>
        <v>1</v>
      </c>
      <c r="Q47" s="294">
        <v>10.66</v>
      </c>
      <c r="R47" s="294">
        <v>10.66</v>
      </c>
      <c r="S47" s="295">
        <f t="shared" si="3"/>
        <v>1</v>
      </c>
      <c r="T47" s="294">
        <v>1023</v>
      </c>
      <c r="U47" s="294">
        <v>1023</v>
      </c>
      <c r="V47" s="295">
        <f t="shared" si="4"/>
        <v>1</v>
      </c>
      <c r="W47" s="294">
        <v>10</v>
      </c>
      <c r="X47" s="295">
        <f t="shared" si="9"/>
        <v>1</v>
      </c>
      <c r="Y47" s="294">
        <v>10</v>
      </c>
      <c r="Z47" s="295">
        <f t="shared" si="10"/>
        <v>1</v>
      </c>
      <c r="AA47" s="294">
        <v>10</v>
      </c>
      <c r="AB47" s="295">
        <f t="shared" si="11"/>
        <v>1</v>
      </c>
      <c r="AC47" s="294">
        <v>0</v>
      </c>
      <c r="AD47" s="294">
        <v>10</v>
      </c>
      <c r="AE47" s="294">
        <v>1</v>
      </c>
      <c r="AF47" s="294">
        <v>10</v>
      </c>
      <c r="AG47" s="295">
        <f t="shared" si="5"/>
        <v>1</v>
      </c>
      <c r="AH47" s="294">
        <v>10</v>
      </c>
      <c r="AI47" s="295">
        <f t="shared" si="6"/>
        <v>1</v>
      </c>
      <c r="AJ47" s="294">
        <v>10</v>
      </c>
      <c r="AK47" s="295">
        <f t="shared" si="7"/>
        <v>1</v>
      </c>
      <c r="AL47" s="294">
        <v>10</v>
      </c>
      <c r="AM47" s="295">
        <f t="shared" si="12"/>
        <v>1</v>
      </c>
      <c r="AN47" s="294">
        <v>10</v>
      </c>
      <c r="AO47" s="310">
        <f t="shared" si="13"/>
        <v>1</v>
      </c>
    </row>
    <row r="48" ht="17" customHeight="1" spans="1:41">
      <c r="A48" s="297" t="s">
        <v>74</v>
      </c>
      <c r="B48" s="294">
        <f>珲春市!$G$10</f>
        <v>850</v>
      </c>
      <c r="C48" s="294">
        <f>珲春市!$V$10</f>
        <v>0</v>
      </c>
      <c r="D48" s="295">
        <f t="shared" si="8"/>
        <v>0</v>
      </c>
      <c r="E48" s="294">
        <f>珲春市!$AA$10</f>
        <v>0</v>
      </c>
      <c r="F48" s="294">
        <f>珲春市!$AB$10</f>
        <v>340</v>
      </c>
      <c r="G48" s="294">
        <f>珲春市!$Y$10</f>
        <v>1</v>
      </c>
      <c r="H48" s="294">
        <f>珲春市!$AC$10</f>
        <v>1</v>
      </c>
      <c r="I48" s="294">
        <f>珲春市!$AE$10</f>
        <v>18</v>
      </c>
      <c r="J48" s="295">
        <f t="shared" si="0"/>
        <v>0.72</v>
      </c>
      <c r="K48" s="294">
        <f>珲春市!$G$21</f>
        <v>25</v>
      </c>
      <c r="L48" s="294">
        <f>珲春市!$H$21</f>
        <v>25</v>
      </c>
      <c r="M48" s="295">
        <f t="shared" si="1"/>
        <v>1</v>
      </c>
      <c r="N48" s="294">
        <f>珲春市!$K$21</f>
        <v>55</v>
      </c>
      <c r="O48" s="294">
        <f>珲春市!$L$21</f>
        <v>55</v>
      </c>
      <c r="P48" s="295">
        <f t="shared" si="2"/>
        <v>1</v>
      </c>
      <c r="Q48" s="294">
        <v>30.62</v>
      </c>
      <c r="R48" s="294">
        <v>30.62</v>
      </c>
      <c r="S48" s="295">
        <f t="shared" si="3"/>
        <v>1</v>
      </c>
      <c r="T48" s="294">
        <f>珲春市!$S$21</f>
        <v>2264</v>
      </c>
      <c r="U48" s="294">
        <f>珲春市!$T$21</f>
        <v>2264</v>
      </c>
      <c r="V48" s="295">
        <f t="shared" si="4"/>
        <v>1</v>
      </c>
      <c r="W48" s="294">
        <f>珲春市!$G$24</f>
        <v>0</v>
      </c>
      <c r="X48" s="295">
        <f t="shared" si="9"/>
        <v>0</v>
      </c>
      <c r="Y48" s="294">
        <f>珲春市!$J$24</f>
        <v>25</v>
      </c>
      <c r="Z48" s="295">
        <f t="shared" si="10"/>
        <v>1</v>
      </c>
      <c r="AA48" s="294">
        <v>25</v>
      </c>
      <c r="AB48" s="295">
        <f t="shared" si="11"/>
        <v>1</v>
      </c>
      <c r="AC48" s="294">
        <f>珲春市!$P$24</f>
        <v>1</v>
      </c>
      <c r="AD48" s="294">
        <f>珲春市!$J$27</f>
        <v>25</v>
      </c>
      <c r="AE48" s="294">
        <f>珲春市!$K$27</f>
        <v>1</v>
      </c>
      <c r="AF48" s="294">
        <f>珲春市!$M$27</f>
        <v>25</v>
      </c>
      <c r="AG48" s="295">
        <f t="shared" si="5"/>
        <v>1</v>
      </c>
      <c r="AH48" s="294">
        <f>珲春市!$P$27</f>
        <v>25</v>
      </c>
      <c r="AI48" s="295">
        <f t="shared" si="6"/>
        <v>1</v>
      </c>
      <c r="AJ48" s="294">
        <f>珲春市!$S$27</f>
        <v>25</v>
      </c>
      <c r="AK48" s="295">
        <f t="shared" si="7"/>
        <v>1</v>
      </c>
      <c r="AL48" s="294">
        <f>珲春市!$G$31</f>
        <v>25</v>
      </c>
      <c r="AM48" s="295">
        <f t="shared" si="12"/>
        <v>1</v>
      </c>
      <c r="AN48" s="294">
        <f>珲春市!$K$31</f>
        <v>0</v>
      </c>
      <c r="AO48" s="310">
        <f t="shared" si="13"/>
        <v>0</v>
      </c>
    </row>
    <row r="49" ht="17" customHeight="1" spans="1:41">
      <c r="A49" s="297" t="s">
        <v>75</v>
      </c>
      <c r="B49" s="294">
        <f>敦化市!$G$10</f>
        <v>100</v>
      </c>
      <c r="C49" s="294">
        <f>敦化市!$V$10</f>
        <v>8</v>
      </c>
      <c r="D49" s="295">
        <f t="shared" si="8"/>
        <v>0.285714285714286</v>
      </c>
      <c r="E49" s="294">
        <f>敦化市!$AA$10</f>
        <v>0</v>
      </c>
      <c r="F49" s="294">
        <f>敦化市!$AB$10</f>
        <v>0</v>
      </c>
      <c r="G49" s="294">
        <f>敦化市!$Y$10</f>
        <v>1</v>
      </c>
      <c r="H49" s="294">
        <f>敦化市!$AC$10</f>
        <v>0</v>
      </c>
      <c r="I49" s="294">
        <f>敦化市!$AE$10</f>
        <v>8</v>
      </c>
      <c r="J49" s="295">
        <f t="shared" si="0"/>
        <v>0.285714285714286</v>
      </c>
      <c r="K49" s="294">
        <f>敦化市!$G$21</f>
        <v>28</v>
      </c>
      <c r="L49" s="294">
        <f>敦化市!$H$21</f>
        <v>28</v>
      </c>
      <c r="M49" s="295">
        <f t="shared" si="1"/>
        <v>1</v>
      </c>
      <c r="N49" s="294">
        <f>敦化市!$K$21</f>
        <v>97</v>
      </c>
      <c r="O49" s="294">
        <f>敦化市!$L$21</f>
        <v>97</v>
      </c>
      <c r="P49" s="295">
        <f t="shared" si="2"/>
        <v>1</v>
      </c>
      <c r="Q49" s="294">
        <f>敦化市!$O$21</f>
        <v>43.16</v>
      </c>
      <c r="R49" s="294">
        <f>敦化市!$P$21</f>
        <v>43.16</v>
      </c>
      <c r="S49" s="295">
        <f t="shared" si="3"/>
        <v>1</v>
      </c>
      <c r="T49" s="294">
        <f>敦化市!$S$21</f>
        <v>5541</v>
      </c>
      <c r="U49" s="294">
        <f>敦化市!$T$21</f>
        <v>5541</v>
      </c>
      <c r="V49" s="295">
        <f t="shared" si="4"/>
        <v>1</v>
      </c>
      <c r="W49" s="294">
        <f>敦化市!$G$24</f>
        <v>28</v>
      </c>
      <c r="X49" s="295">
        <f t="shared" si="9"/>
        <v>1</v>
      </c>
      <c r="Y49" s="294">
        <f>敦化市!$J$24</f>
        <v>28</v>
      </c>
      <c r="Z49" s="295">
        <f t="shared" si="10"/>
        <v>1</v>
      </c>
      <c r="AA49" s="294">
        <f>敦化市!$M$24</f>
        <v>28</v>
      </c>
      <c r="AB49" s="295">
        <f t="shared" si="11"/>
        <v>1</v>
      </c>
      <c r="AC49" s="294">
        <f>敦化市!$P$24</f>
        <v>0</v>
      </c>
      <c r="AD49" s="294">
        <f>敦化市!$J$27</f>
        <v>28</v>
      </c>
      <c r="AE49" s="294">
        <f>敦化市!$K$27</f>
        <v>1</v>
      </c>
      <c r="AF49" s="294">
        <f>敦化市!$M$27</f>
        <v>28</v>
      </c>
      <c r="AG49" s="295">
        <f t="shared" si="5"/>
        <v>1</v>
      </c>
      <c r="AH49" s="294">
        <f>敦化市!$P$27</f>
        <v>16</v>
      </c>
      <c r="AI49" s="295">
        <f t="shared" si="6"/>
        <v>0.571428571428571</v>
      </c>
      <c r="AJ49" s="294">
        <f>敦化市!$S$27</f>
        <v>28</v>
      </c>
      <c r="AK49" s="295">
        <f t="shared" si="7"/>
        <v>1</v>
      </c>
      <c r="AL49" s="294">
        <f>敦化市!$G$31</f>
        <v>28</v>
      </c>
      <c r="AM49" s="295">
        <f t="shared" si="12"/>
        <v>1</v>
      </c>
      <c r="AN49" s="294">
        <f>敦化市!$K$31</f>
        <v>28</v>
      </c>
      <c r="AO49" s="310">
        <f t="shared" si="13"/>
        <v>1</v>
      </c>
    </row>
    <row r="50" ht="42" customHeight="1" spans="1:41">
      <c r="A50" s="298" t="s">
        <v>76</v>
      </c>
      <c r="B50" s="298"/>
      <c r="C50" s="298"/>
      <c r="D50" s="298"/>
      <c r="E50" s="298"/>
      <c r="F50" s="298"/>
      <c r="G50" s="298"/>
      <c r="H50" s="298"/>
      <c r="I50" s="298"/>
      <c r="J50" s="298"/>
      <c r="K50" s="29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row>
  </sheetData>
  <mergeCells count="26">
    <mergeCell ref="A2:AO2"/>
    <mergeCell ref="C3:J3"/>
    <mergeCell ref="K3:AO3"/>
    <mergeCell ref="K6:M6"/>
    <mergeCell ref="N6:P6"/>
    <mergeCell ref="Q6:S6"/>
    <mergeCell ref="T6:V6"/>
    <mergeCell ref="AD6:AE6"/>
    <mergeCell ref="A50:K50"/>
    <mergeCell ref="A3:A7"/>
    <mergeCell ref="B3:B6"/>
    <mergeCell ref="H4:H6"/>
    <mergeCell ref="AC4:AC6"/>
    <mergeCell ref="AF4:AG6"/>
    <mergeCell ref="AH4:AI6"/>
    <mergeCell ref="AJ4:AK6"/>
    <mergeCell ref="AL4:AM6"/>
    <mergeCell ref="AN4:AO6"/>
    <mergeCell ref="C4:D6"/>
    <mergeCell ref="I4:J6"/>
    <mergeCell ref="W4:X6"/>
    <mergeCell ref="Y4:Z6"/>
    <mergeCell ref="AA4:AB6"/>
    <mergeCell ref="E4:G6"/>
    <mergeCell ref="K4:V5"/>
    <mergeCell ref="AD4:AE5"/>
  </mergeCells>
  <hyperlinks>
    <hyperlink ref="A9" location="长春市!A1" display="长春市"/>
    <hyperlink ref="A11" location="九台区!A1" display="九台区"/>
    <hyperlink ref="A12" location="榆树市!A1" display="榆树市"/>
    <hyperlink ref="A13" location="德惠市!A1" display="德惠市"/>
    <hyperlink ref="A14" location="农安县!A1" display="农安县"/>
    <hyperlink ref="A15" location="吉林市!A1" display="吉林市"/>
    <hyperlink ref="A16" location="永吉县!A1" display="永吉县"/>
    <hyperlink ref="A18" location="舒兰市!A1" display="舒兰市"/>
    <hyperlink ref="A19" location="磐石市!A1" display="磐石市"/>
    <hyperlink ref="A20" location="桦甸市!A1" display="桦甸市"/>
    <hyperlink ref="A21" location="四平市!A1" display="四平市"/>
    <hyperlink ref="A22" location="梨树县!A1" display="梨树县"/>
    <hyperlink ref="A23" location="双辽市!A1" display="双辽市"/>
    <hyperlink ref="A24" location="伊通县!A1" display="伊通县"/>
    <hyperlink ref="A25" location="公主岭市!A1" display="公主岭市"/>
    <hyperlink ref="A26" location="辽源市!A1" display="辽源市"/>
    <hyperlink ref="A27" location="东丰县!A1" display="东丰县"/>
    <hyperlink ref="A28" location="东辽县!A1" display="东辽县"/>
    <hyperlink ref="A29" location="通化市!A1" display="通化市"/>
    <hyperlink ref="A30" location="集安市!A1" display="集安市"/>
    <hyperlink ref="A31" location="柳河县!A1" display="柳河县"/>
    <hyperlink ref="A32" location="辉南县!A1" display="辉南县"/>
    <hyperlink ref="A33" location="梅河口市!A1" display="梅河口市"/>
    <hyperlink ref="A36" location="前郭县!A1" display="前郭县"/>
    <hyperlink ref="A39" location="扶余市!A1" display="扶余市"/>
    <hyperlink ref="A40" location="白城市!A1" display="白城市"/>
    <hyperlink ref="A41" location="洮南市!A1" display="洮南市"/>
    <hyperlink ref="A42" location="大安市!A1" display="大安市"/>
    <hyperlink ref="A43" location="镇赉县!A1" display="镇赉县"/>
    <hyperlink ref="A44" location="延吉市!A1" display="延吉市"/>
    <hyperlink ref="A45" location="和龙市!A1" display="和龙市"/>
    <hyperlink ref="A46" location="安图县!A1" display="安图县"/>
    <hyperlink ref="A48" location="珲春市!A1" display="珲春市"/>
    <hyperlink ref="A49" location="敦化市!A1" display="敦化市"/>
    <hyperlink ref="A10" location="双阳区!A1" display="双阳区"/>
    <hyperlink ref="A34" location="临江市!A1" display="临江市"/>
    <hyperlink ref="A38" location="乾安县!A1" display="乾安县"/>
    <hyperlink ref="A35" location="松原市!A1" display="松原市"/>
    <hyperlink ref="A17" location="蛟河市!A1" display="蛟河市"/>
  </hyperlinks>
  <printOptions horizontalCentered="1" verticalCentered="1"/>
  <pageMargins left="0" right="0" top="0.60625" bottom="0.60625" header="0.511805555555556" footer="0.511805555555556"/>
  <pageSetup paperSize="8" scale="71"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AH38"/>
  <sheetViews>
    <sheetView topLeftCell="H6"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9</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27" t="s">
        <v>280</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27"/>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27"/>
    </row>
    <row r="10" s="1" customFormat="1" ht="30" customHeight="1" spans="1:34">
      <c r="A10" s="12"/>
      <c r="B10" s="13"/>
      <c r="C10" s="22"/>
      <c r="D10" s="22"/>
      <c r="E10" s="23"/>
      <c r="F10" s="24"/>
      <c r="G10" s="25">
        <f>H10+N10+R10+U10</f>
        <v>1420.598</v>
      </c>
      <c r="H10" s="25">
        <f>I10+L10+M10</f>
        <v>642.278</v>
      </c>
      <c r="I10" s="21">
        <v>502.1</v>
      </c>
      <c r="J10" s="62">
        <f>IF(ISERROR(I10/G10),0,I10/G10)</f>
        <v>0.353442705114325</v>
      </c>
      <c r="K10" s="25">
        <f>IF(G21=0,2,IF(I10&gt;0,2,0))</f>
        <v>2</v>
      </c>
      <c r="L10" s="21">
        <v>0</v>
      </c>
      <c r="M10" s="17">
        <v>140.178</v>
      </c>
      <c r="N10" s="21">
        <v>54</v>
      </c>
      <c r="O10" s="25">
        <f>M10+N10</f>
        <v>194.178</v>
      </c>
      <c r="P10" s="62">
        <f>IF(ISERROR(O10/G10),0,O10/G10)</f>
        <v>0.136687507655227</v>
      </c>
      <c r="Q10" s="25">
        <f>IF(AND(G21=0,G10&gt;=0),2,IF(P10=0,0,IF(P10&lt;=40%,2,0)))</f>
        <v>2</v>
      </c>
      <c r="R10" s="21">
        <v>724.32</v>
      </c>
      <c r="S10" s="62">
        <f>IF(ISERROR(R10/G10),0,R10/G10)</f>
        <v>0.509869787230448</v>
      </c>
      <c r="T10" s="25">
        <f>IF(AND(G21=0,G10&gt;=0),2,IF(S10=0,0,IF(S10&gt;=20%,2,0)))</f>
        <v>2</v>
      </c>
      <c r="U10" s="21"/>
      <c r="V10" s="21">
        <v>14</v>
      </c>
      <c r="W10" s="62">
        <f>IF(ISERROR(V10/G21),0,V10/G21)</f>
        <v>1</v>
      </c>
      <c r="X10" s="25">
        <f>IF(G21=0,1,IF(W10&gt;=30%,1,0))</f>
        <v>1</v>
      </c>
      <c r="Y10" s="25">
        <f>IF(OR(AA10&gt;0,AB10&gt;0),1,0)</f>
        <v>1</v>
      </c>
      <c r="Z10" s="25">
        <f>IF(G21=0,1,IF(Y10=1,1,0))</f>
        <v>1</v>
      </c>
      <c r="AA10" s="21">
        <v>300</v>
      </c>
      <c r="AB10" s="21">
        <v>0</v>
      </c>
      <c r="AC10" s="21">
        <v>0</v>
      </c>
      <c r="AD10" s="25">
        <f>IF(G21=0,1,IF(AC10=1,1,0))</f>
        <v>0</v>
      </c>
      <c r="AE10" s="21">
        <v>14</v>
      </c>
      <c r="AF10" s="62">
        <f>IF(ISERROR(AE10/G21),0,AE10/G21)</f>
        <v>1</v>
      </c>
      <c r="AG10" s="25">
        <f>IF(G21=0,1,IF(AF10&gt;=30%,1,0))</f>
        <v>1</v>
      </c>
      <c r="AH10" s="227"/>
    </row>
    <row r="11" s="1" customFormat="1" ht="29" customHeight="1" spans="1:34">
      <c r="A11" s="12"/>
      <c r="B11" s="13"/>
      <c r="C11" s="26" t="s">
        <v>111</v>
      </c>
      <c r="D11" s="26">
        <v>5</v>
      </c>
      <c r="E11" s="27" t="s">
        <v>112</v>
      </c>
      <c r="F11" s="28">
        <v>5</v>
      </c>
      <c r="G11" s="225"/>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row>
    <row r="12" s="1" customFormat="1" ht="36" customHeight="1" spans="1:34">
      <c r="A12" s="12"/>
      <c r="B12" s="13"/>
      <c r="C12" s="30" t="s">
        <v>114</v>
      </c>
      <c r="D12" s="30">
        <v>10</v>
      </c>
      <c r="E12" s="15" t="s">
        <v>115</v>
      </c>
      <c r="F12" s="31">
        <v>2</v>
      </c>
      <c r="G12" s="32" t="s">
        <v>116</v>
      </c>
      <c r="H12" s="33"/>
      <c r="I12" s="33"/>
      <c r="J12" s="33" t="s">
        <v>117</v>
      </c>
      <c r="K12" s="33"/>
      <c r="L12" s="89" t="s">
        <v>281</v>
      </c>
      <c r="M12" s="89"/>
      <c r="N12" s="89"/>
      <c r="O12" s="89"/>
      <c r="P12" s="89"/>
      <c r="Q12" s="89"/>
      <c r="R12" s="89"/>
      <c r="S12" s="89"/>
      <c r="T12" s="89"/>
      <c r="U12" s="89"/>
      <c r="V12" s="89"/>
      <c r="W12" s="89"/>
      <c r="X12" s="89"/>
      <c r="Y12" s="89"/>
      <c r="Z12" s="89"/>
      <c r="AA12" s="89"/>
      <c r="AB12" s="89"/>
      <c r="AC12" s="89"/>
      <c r="AD12" s="89"/>
      <c r="AE12" s="89"/>
      <c r="AF12" s="89"/>
      <c r="AG12" s="89"/>
      <c r="AH12" s="89"/>
    </row>
    <row r="13" s="1" customFormat="1" ht="30" customHeight="1" spans="1:34">
      <c r="A13" s="12"/>
      <c r="B13" s="13"/>
      <c r="C13" s="34"/>
      <c r="D13" s="34"/>
      <c r="E13" s="19"/>
      <c r="F13" s="35"/>
      <c r="G13" s="32" t="s">
        <v>34</v>
      </c>
      <c r="H13" s="32" t="s">
        <v>119</v>
      </c>
      <c r="I13" s="32" t="s">
        <v>120</v>
      </c>
      <c r="J13" s="33" t="s">
        <v>121</v>
      </c>
      <c r="K13" s="33" t="s">
        <v>122</v>
      </c>
      <c r="L13" s="89"/>
      <c r="M13" s="89"/>
      <c r="N13" s="89"/>
      <c r="O13" s="89"/>
      <c r="P13" s="89"/>
      <c r="Q13" s="89"/>
      <c r="R13" s="89"/>
      <c r="S13" s="89"/>
      <c r="T13" s="89"/>
      <c r="U13" s="89"/>
      <c r="V13" s="89"/>
      <c r="W13" s="89"/>
      <c r="X13" s="89"/>
      <c r="Y13" s="89"/>
      <c r="Z13" s="89"/>
      <c r="AA13" s="89"/>
      <c r="AB13" s="89"/>
      <c r="AC13" s="89"/>
      <c r="AD13" s="89"/>
      <c r="AE13" s="89"/>
      <c r="AF13" s="89"/>
      <c r="AG13" s="89"/>
      <c r="AH13" s="89"/>
    </row>
    <row r="14" s="1" customFormat="1" ht="26" customHeight="1" spans="1:34">
      <c r="A14" s="12"/>
      <c r="B14" s="13"/>
      <c r="C14" s="36"/>
      <c r="D14" s="36"/>
      <c r="E14" s="23"/>
      <c r="F14" s="37"/>
      <c r="G14" s="38">
        <f>H14+I14</f>
        <v>1122</v>
      </c>
      <c r="H14" s="39">
        <v>1122</v>
      </c>
      <c r="I14" s="39">
        <v>0</v>
      </c>
      <c r="J14" s="63">
        <f>IF(ISERROR((L10+M10)/G14),0,(L10+M10)/G14)</f>
        <v>0.124935828877005</v>
      </c>
      <c r="K14" s="64">
        <f>IF(G21=0,8,_xlfn.IFS(J14&gt;=100%,8,J14&gt;=95%,7,J14&gt;=90%,6,J14&gt;=85%,5,J14&gt;=80%,4,J14&gt;=75%,3,J14&gt;=70%,2,J14&gt;=65%,1,J14&lt;65%,0))</f>
        <v>0</v>
      </c>
      <c r="L14" s="89"/>
      <c r="M14" s="89"/>
      <c r="N14" s="89"/>
      <c r="O14" s="89"/>
      <c r="P14" s="89"/>
      <c r="Q14" s="89"/>
      <c r="R14" s="89"/>
      <c r="S14" s="89"/>
      <c r="T14" s="89"/>
      <c r="U14" s="89"/>
      <c r="V14" s="89"/>
      <c r="W14" s="89"/>
      <c r="X14" s="89"/>
      <c r="Y14" s="89"/>
      <c r="Z14" s="89"/>
      <c r="AA14" s="89"/>
      <c r="AB14" s="89"/>
      <c r="AC14" s="89"/>
      <c r="AD14" s="89"/>
      <c r="AE14" s="89"/>
      <c r="AF14" s="89"/>
      <c r="AG14" s="89"/>
      <c r="AH14" s="89"/>
    </row>
    <row r="15" s="1" customFormat="1" ht="45" customHeight="1" spans="1:34">
      <c r="A15" s="12"/>
      <c r="B15" s="13"/>
      <c r="C15" s="26" t="s">
        <v>123</v>
      </c>
      <c r="D15" s="26">
        <v>5</v>
      </c>
      <c r="E15" s="27" t="s">
        <v>124</v>
      </c>
      <c r="F15" s="28">
        <v>5</v>
      </c>
      <c r="G15" s="80" t="s">
        <v>282</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1" customFormat="1" ht="66" customHeight="1" spans="1:34">
      <c r="A16" s="40" t="s">
        <v>126</v>
      </c>
      <c r="B16" s="18">
        <v>10</v>
      </c>
      <c r="C16" s="13" t="s">
        <v>127</v>
      </c>
      <c r="D16" s="13">
        <v>3</v>
      </c>
      <c r="E16" s="27" t="s">
        <v>128</v>
      </c>
      <c r="F16" s="28">
        <v>3</v>
      </c>
      <c r="G16" s="80" t="s">
        <v>283</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1" customFormat="1" ht="61" customHeight="1" spans="1:34">
      <c r="A17" s="40"/>
      <c r="B17" s="18"/>
      <c r="C17" s="13" t="s">
        <v>130</v>
      </c>
      <c r="D17" s="13">
        <v>2</v>
      </c>
      <c r="E17" s="27" t="s">
        <v>131</v>
      </c>
      <c r="F17" s="28">
        <v>2</v>
      </c>
      <c r="G17" s="80" t="s">
        <v>284</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row>
    <row r="18" s="1" customFormat="1" ht="46" customHeight="1" spans="1:34">
      <c r="A18" s="41"/>
      <c r="B18" s="22"/>
      <c r="C18" s="13" t="s">
        <v>133</v>
      </c>
      <c r="D18" s="13">
        <v>5</v>
      </c>
      <c r="E18" s="27" t="s">
        <v>134</v>
      </c>
      <c r="F18" s="28">
        <v>5</v>
      </c>
      <c r="G18" s="80" t="s">
        <v>285</v>
      </c>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286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14</v>
      </c>
      <c r="H21" s="39">
        <v>14</v>
      </c>
      <c r="I21" s="66">
        <f>IF(ISERROR(H21/G21),0,H21/G21)</f>
        <v>1</v>
      </c>
      <c r="J21" s="67">
        <f>IF(G21=0,10,IF(I21&gt;=100%,10,IF(I21&gt;=90%,I21*100-90,0)))</f>
        <v>10</v>
      </c>
      <c r="K21" s="39">
        <v>72</v>
      </c>
      <c r="L21" s="39">
        <v>72</v>
      </c>
      <c r="M21" s="66">
        <f>IF(ISERROR(L21/K21),0,L21/K21)</f>
        <v>1</v>
      </c>
      <c r="N21" s="67">
        <f>IF(K21=0,5,IF(M21&gt;=100%,5,IF(M21&gt;=95%,M21*100-95,0)))</f>
        <v>5</v>
      </c>
      <c r="O21" s="39">
        <v>29.97</v>
      </c>
      <c r="P21" s="39">
        <v>29.97</v>
      </c>
      <c r="Q21" s="66">
        <f>IF(ISERROR(P21/O21),0,P21/O21)</f>
        <v>1</v>
      </c>
      <c r="R21" s="67">
        <f>IF(O21=0,5,IF(Q21&gt;=100%,5,IF(Q21&gt;=95%,Q21*100-95,0)))</f>
        <v>5</v>
      </c>
      <c r="S21" s="39">
        <v>14</v>
      </c>
      <c r="T21" s="39">
        <v>14</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80" t="s">
        <v>287</v>
      </c>
      <c r="S22" s="80"/>
      <c r="T22" s="80"/>
      <c r="U22" s="80"/>
      <c r="V22" s="80"/>
      <c r="W22" s="80"/>
      <c r="X22" s="80"/>
      <c r="Y22" s="80"/>
      <c r="Z22" s="80"/>
      <c r="AA22" s="80"/>
      <c r="AB22" s="80"/>
      <c r="AC22" s="80"/>
      <c r="AD22" s="80"/>
      <c r="AE22" s="80"/>
      <c r="AF22" s="80"/>
      <c r="AG22" s="80"/>
      <c r="AH22" s="80"/>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80"/>
      <c r="S23" s="80"/>
      <c r="T23" s="80"/>
      <c r="U23" s="80"/>
      <c r="V23" s="80"/>
      <c r="W23" s="80"/>
      <c r="X23" s="80"/>
      <c r="Y23" s="80"/>
      <c r="Z23" s="80"/>
      <c r="AA23" s="80"/>
      <c r="AB23" s="80"/>
      <c r="AC23" s="80"/>
      <c r="AD23" s="80"/>
      <c r="AE23" s="80"/>
      <c r="AF23" s="80"/>
      <c r="AG23" s="80"/>
      <c r="AH23" s="80"/>
    </row>
    <row r="24" s="1" customFormat="1" ht="36" customHeight="1" spans="1:34">
      <c r="A24" s="40"/>
      <c r="B24" s="18"/>
      <c r="C24" s="18"/>
      <c r="D24" s="18"/>
      <c r="E24" s="47"/>
      <c r="F24" s="48"/>
      <c r="G24" s="51">
        <v>9</v>
      </c>
      <c r="H24" s="52">
        <f>IF(ISERROR(G24/G21),0,G24/G21)</f>
        <v>0.642857142857143</v>
      </c>
      <c r="I24" s="68">
        <f>IF(G21=0,1,IF(H24&gt;=60%,1,0))</f>
        <v>1</v>
      </c>
      <c r="J24" s="51">
        <v>14</v>
      </c>
      <c r="K24" s="52">
        <f>IF(ISERROR(J24/G21),0,J24/G21)</f>
        <v>1</v>
      </c>
      <c r="L24" s="68">
        <f>IF(G21=0,1,IF(K24&gt;=60%,1,0))</f>
        <v>1</v>
      </c>
      <c r="M24" s="51">
        <v>14</v>
      </c>
      <c r="N24" s="52">
        <f>IF(ISERROR(M24/G21),0,M24/G21)</f>
        <v>1</v>
      </c>
      <c r="O24" s="68">
        <f>IF(G21=0,2,IF(N24&gt;=100%,2,0))</f>
        <v>2</v>
      </c>
      <c r="P24" s="51">
        <v>0</v>
      </c>
      <c r="Q24" s="68">
        <f>IF(G21=0,1,IF(P24=1,1,0))</f>
        <v>0</v>
      </c>
      <c r="R24" s="80"/>
      <c r="S24" s="80"/>
      <c r="T24" s="80"/>
      <c r="U24" s="80"/>
      <c r="V24" s="80"/>
      <c r="W24" s="80"/>
      <c r="X24" s="80"/>
      <c r="Y24" s="80"/>
      <c r="Z24" s="80"/>
      <c r="AA24" s="80"/>
      <c r="AB24" s="80"/>
      <c r="AC24" s="80"/>
      <c r="AD24" s="80"/>
      <c r="AE24" s="80"/>
      <c r="AF24" s="80"/>
      <c r="AG24" s="80"/>
      <c r="AH24" s="80"/>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89" t="s">
        <v>288</v>
      </c>
      <c r="W25" s="89"/>
      <c r="X25" s="89"/>
      <c r="Y25" s="89"/>
      <c r="Z25" s="89"/>
      <c r="AA25" s="89"/>
      <c r="AB25" s="89"/>
      <c r="AC25" s="89"/>
      <c r="AD25" s="89"/>
      <c r="AE25" s="89"/>
      <c r="AF25" s="89"/>
      <c r="AG25" s="89"/>
      <c r="AH25" s="8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89"/>
      <c r="W26" s="89"/>
      <c r="X26" s="89"/>
      <c r="Y26" s="89"/>
      <c r="Z26" s="89"/>
      <c r="AA26" s="89"/>
      <c r="AB26" s="89"/>
      <c r="AC26" s="89"/>
      <c r="AD26" s="89"/>
      <c r="AE26" s="89"/>
      <c r="AF26" s="89"/>
      <c r="AG26" s="89"/>
      <c r="AH26" s="89"/>
    </row>
    <row r="27" s="1" customFormat="1" ht="38" customHeight="1" spans="1:34">
      <c r="A27" s="40"/>
      <c r="B27" s="18"/>
      <c r="C27" s="22"/>
      <c r="D27" s="22"/>
      <c r="E27" s="49"/>
      <c r="F27" s="50"/>
      <c r="G27" s="51">
        <v>14</v>
      </c>
      <c r="H27" s="52">
        <f>IF(ISERROR(G27/G21),0,G27/G21)</f>
        <v>1</v>
      </c>
      <c r="I27" s="68">
        <f>IF(G21=0,1,IF(H27&gt;=85%,1,0))</f>
        <v>1</v>
      </c>
      <c r="J27" s="51">
        <v>14</v>
      </c>
      <c r="K27" s="52">
        <f>IF(ISERROR(J27/G21),0,J27/G21)</f>
        <v>1</v>
      </c>
      <c r="L27" s="68">
        <f>IF(G21=0,4,IF(K27&gt;=85%,4,0))</f>
        <v>4</v>
      </c>
      <c r="M27" s="51">
        <v>14</v>
      </c>
      <c r="N27" s="52">
        <f>IF(ISERROR(M27/G21),0,M27/G21)</f>
        <v>1</v>
      </c>
      <c r="O27" s="68">
        <f>IF(G21=0,2,IF(N27&gt;=85%,2,0))</f>
        <v>2</v>
      </c>
      <c r="P27" s="51">
        <v>14</v>
      </c>
      <c r="Q27" s="52">
        <f>IF(ISERROR(P27/G21),0,P27/G21)</f>
        <v>1</v>
      </c>
      <c r="R27" s="68">
        <f>IF(G21=0,2,IF(Q27&gt;=85%,2,0))</f>
        <v>2</v>
      </c>
      <c r="S27" s="51">
        <v>14</v>
      </c>
      <c r="T27" s="52">
        <f>IF(ISERROR(S27/G21),0,S27/G21)</f>
        <v>1</v>
      </c>
      <c r="U27" s="68">
        <f>IF(G21=0,1,IF(T27&gt;=50%,1,0))</f>
        <v>1</v>
      </c>
      <c r="V27" s="89"/>
      <c r="W27" s="89"/>
      <c r="X27" s="89"/>
      <c r="Y27" s="89"/>
      <c r="Z27" s="89"/>
      <c r="AA27" s="89"/>
      <c r="AB27" s="89"/>
      <c r="AC27" s="89"/>
      <c r="AD27" s="89"/>
      <c r="AE27" s="89"/>
      <c r="AF27" s="89"/>
      <c r="AG27" s="89"/>
      <c r="AH27" s="89"/>
    </row>
    <row r="28" s="1" customFormat="1" ht="41" customHeight="1" spans="1:34">
      <c r="A28" s="40"/>
      <c r="B28" s="18"/>
      <c r="C28" s="13" t="s">
        <v>167</v>
      </c>
      <c r="D28" s="13">
        <v>4</v>
      </c>
      <c r="E28" s="53" t="s">
        <v>168</v>
      </c>
      <c r="F28" s="28">
        <v>4</v>
      </c>
      <c r="G28" s="80" t="s">
        <v>289</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89" t="s">
        <v>290</v>
      </c>
      <c r="P29" s="89"/>
      <c r="Q29" s="89"/>
      <c r="R29" s="89"/>
      <c r="S29" s="89"/>
      <c r="T29" s="89"/>
      <c r="U29" s="89"/>
      <c r="V29" s="89"/>
      <c r="W29" s="89"/>
      <c r="X29" s="89"/>
      <c r="Y29" s="89"/>
      <c r="Z29" s="89"/>
      <c r="AA29" s="89"/>
      <c r="AB29" s="89"/>
      <c r="AC29" s="89"/>
      <c r="AD29" s="89"/>
      <c r="AE29" s="89"/>
      <c r="AF29" s="89"/>
      <c r="AG29" s="89"/>
      <c r="AH29" s="8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89"/>
      <c r="P30" s="89"/>
      <c r="Q30" s="89"/>
      <c r="R30" s="89"/>
      <c r="S30" s="89"/>
      <c r="T30" s="89"/>
      <c r="U30" s="89"/>
      <c r="V30" s="89"/>
      <c r="W30" s="89"/>
      <c r="X30" s="89"/>
      <c r="Y30" s="89"/>
      <c r="Z30" s="89"/>
      <c r="AA30" s="89"/>
      <c r="AB30" s="89"/>
      <c r="AC30" s="89"/>
      <c r="AD30" s="89"/>
      <c r="AE30" s="89"/>
      <c r="AF30" s="89"/>
      <c r="AG30" s="89"/>
      <c r="AH30" s="89"/>
    </row>
    <row r="31" s="1" customFormat="1" ht="35" customHeight="1" spans="1:34">
      <c r="A31" s="40"/>
      <c r="B31" s="18"/>
      <c r="C31" s="13"/>
      <c r="D31" s="13"/>
      <c r="E31" s="53"/>
      <c r="F31" s="50"/>
      <c r="G31" s="51">
        <v>14</v>
      </c>
      <c r="H31" s="54">
        <f>IF(ISERROR(G31/G21),0,G31/G21)</f>
        <v>1</v>
      </c>
      <c r="I31" s="52"/>
      <c r="J31" s="68">
        <f>IF(G21=0,2,IF(H31&gt;=60%,2,0))</f>
        <v>2</v>
      </c>
      <c r="K31" s="51">
        <v>9</v>
      </c>
      <c r="L31" s="54">
        <f>IF(ISERROR(K31/G21),0,K31/G21)</f>
        <v>0.642857142857143</v>
      </c>
      <c r="M31" s="52"/>
      <c r="N31" s="68">
        <f>IF(G21=0,2,IF(L31&gt;=60%,2,0))</f>
        <v>2</v>
      </c>
      <c r="O31" s="89"/>
      <c r="P31" s="89"/>
      <c r="Q31" s="89"/>
      <c r="R31" s="89"/>
      <c r="S31" s="89"/>
      <c r="T31" s="89"/>
      <c r="U31" s="89"/>
      <c r="V31" s="89"/>
      <c r="W31" s="89"/>
      <c r="X31" s="89"/>
      <c r="Y31" s="89"/>
      <c r="Z31" s="89"/>
      <c r="AA31" s="89"/>
      <c r="AB31" s="89"/>
      <c r="AC31" s="89"/>
      <c r="AD31" s="89"/>
      <c r="AE31" s="89"/>
      <c r="AF31" s="89"/>
      <c r="AG31" s="89"/>
      <c r="AH31" s="89"/>
    </row>
    <row r="32" s="1" customFormat="1" ht="51" customHeight="1" spans="1:34">
      <c r="A32" s="40"/>
      <c r="B32" s="18"/>
      <c r="C32" s="22" t="s">
        <v>173</v>
      </c>
      <c r="D32" s="55">
        <v>2</v>
      </c>
      <c r="E32" s="49" t="s">
        <v>174</v>
      </c>
      <c r="F32" s="56">
        <v>2</v>
      </c>
      <c r="G32" s="80" t="s">
        <v>291</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row>
    <row r="33" s="1" customFormat="1" ht="45" customHeight="1" spans="1:34">
      <c r="A33" s="40"/>
      <c r="B33" s="18"/>
      <c r="C33" s="14" t="s">
        <v>176</v>
      </c>
      <c r="D33" s="14">
        <v>5</v>
      </c>
      <c r="E33" s="42" t="s">
        <v>177</v>
      </c>
      <c r="F33" s="43">
        <f>IF(G34&gt;=80%,5,IF(G34&gt;75%,(G34-75%)*100,0))</f>
        <v>5</v>
      </c>
      <c r="G33" s="29" t="s">
        <v>178</v>
      </c>
      <c r="H33" s="80" t="s">
        <v>292</v>
      </c>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1" customFormat="1" ht="35" customHeight="1" spans="1:34">
      <c r="A34" s="41"/>
      <c r="B34" s="22"/>
      <c r="C34" s="22"/>
      <c r="D34" s="22"/>
      <c r="E34" s="49"/>
      <c r="F34" s="50"/>
      <c r="G34" s="29">
        <v>90</v>
      </c>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row>
    <row r="35" s="2" customFormat="1" ht="30" customHeight="1" spans="1:34">
      <c r="A35" s="12" t="s">
        <v>34</v>
      </c>
      <c r="B35" s="12"/>
      <c r="C35" s="12"/>
      <c r="D35" s="57">
        <f>B6+B16+B20+B33</f>
        <v>100</v>
      </c>
      <c r="E35" s="58"/>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AH38"/>
  <sheetViews>
    <sheetView view="pageBreakPreview" zoomScale="85" zoomScaleNormal="100"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38.375" style="2" customWidth="1"/>
    <col min="6" max="6" width="7.75" style="2" customWidth="1"/>
    <col min="7" max="7" width="7.5" style="2" customWidth="1"/>
    <col min="8" max="22" width="9" style="2"/>
    <col min="23" max="23" width="12.5" style="2" customWidth="1"/>
    <col min="24" max="24" width="8.375" style="2" customWidth="1"/>
    <col min="25" max="25" width="8.25" style="2" customWidth="1"/>
    <col min="26" max="26" width="8.375" style="2" customWidth="1"/>
    <col min="27" max="27" width="9.75" style="2" customWidth="1"/>
    <col min="28" max="28" width="7.125" style="2" customWidth="1"/>
    <col min="29" max="29" width="10.875" style="2" customWidth="1"/>
    <col min="30" max="31" width="9" style="2"/>
    <col min="32" max="32" width="9.62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3" t="s">
        <v>89</v>
      </c>
      <c r="D6" s="13">
        <v>10</v>
      </c>
      <c r="E6" s="27" t="s">
        <v>90</v>
      </c>
      <c r="F6" s="223">
        <v>4</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3"/>
      <c r="D7" s="13"/>
      <c r="E7" s="27"/>
      <c r="F7" s="223"/>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147" t="s">
        <v>293</v>
      </c>
    </row>
    <row r="8" s="1" customFormat="1" ht="28" customHeight="1" spans="1:34">
      <c r="A8" s="12"/>
      <c r="B8" s="13"/>
      <c r="C8" s="13"/>
      <c r="D8" s="13"/>
      <c r="E8" s="27"/>
      <c r="F8" s="223"/>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3"/>
      <c r="D9" s="13"/>
      <c r="E9" s="27"/>
      <c r="F9" s="223"/>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13"/>
      <c r="D10" s="13"/>
      <c r="E10" s="27"/>
      <c r="F10" s="223"/>
      <c r="G10" s="25">
        <v>1033</v>
      </c>
      <c r="H10" s="25">
        <f>I10+L10+M10</f>
        <v>0</v>
      </c>
      <c r="I10" s="21">
        <v>0</v>
      </c>
      <c r="J10" s="62">
        <f>IF(ISERROR(I10/G10),0,I10/G10)</f>
        <v>0</v>
      </c>
      <c r="K10" s="25">
        <f>IF(G21=0,2,IF(I10&gt;0,2,0))</f>
        <v>0</v>
      </c>
      <c r="L10" s="21">
        <v>0</v>
      </c>
      <c r="M10" s="17">
        <v>0</v>
      </c>
      <c r="N10" s="21">
        <v>296</v>
      </c>
      <c r="O10" s="25">
        <f>M10+N10</f>
        <v>296</v>
      </c>
      <c r="P10" s="62">
        <f>IF(ISERROR(O10/G10),0,O10/G10)</f>
        <v>0.286544046466602</v>
      </c>
      <c r="Q10" s="25">
        <f>IF(AND(G21=0,G10&gt;=0),2,IF(P10=0,0,IF(P10&lt;=40%,2,0)))</f>
        <v>2</v>
      </c>
      <c r="R10" s="21">
        <v>25</v>
      </c>
      <c r="S10" s="62">
        <f>IF(ISERROR(R10/G10),0,R10/G10)</f>
        <v>0.0242013552758954</v>
      </c>
      <c r="T10" s="25">
        <f>IF(AND(G21=0,G10&gt;=0),2,IF(S10=0,0,IF(S10&gt;=20%,2,0)))</f>
        <v>0</v>
      </c>
      <c r="U10" s="21">
        <v>0</v>
      </c>
      <c r="V10" s="21">
        <v>11</v>
      </c>
      <c r="W10" s="62">
        <f>IF(ISERROR(V10/G21),0,V10/G21)</f>
        <v>1</v>
      </c>
      <c r="X10" s="25">
        <f>IF(G21=0,1,IF(W10&gt;=30%,1,0))</f>
        <v>1</v>
      </c>
      <c r="Y10" s="25">
        <f>IF(OR(AA10&gt;0,AB10&gt;0),1,0)</f>
        <v>0</v>
      </c>
      <c r="Z10" s="25">
        <f>IF(G21=0,1,IF(Y10=1,1,0))</f>
        <v>0</v>
      </c>
      <c r="AA10" s="21">
        <v>0</v>
      </c>
      <c r="AB10" s="21">
        <v>0</v>
      </c>
      <c r="AC10" s="21">
        <v>0</v>
      </c>
      <c r="AD10" s="25">
        <f>IF(G21=0,1,IF(AC10=1,1,0))</f>
        <v>0</v>
      </c>
      <c r="AE10" s="21">
        <v>11</v>
      </c>
      <c r="AF10" s="62">
        <f>IF(ISERROR(AE10/G21),0,AE10/G21)</f>
        <v>1</v>
      </c>
      <c r="AG10" s="25">
        <f>IF(G21=0,1,IF(AF10&gt;=30%,1,0))</f>
        <v>1</v>
      </c>
      <c r="AH10" s="21"/>
    </row>
    <row r="11" s="1" customFormat="1" ht="29" customHeight="1" spans="1:34">
      <c r="A11" s="12"/>
      <c r="B11" s="13"/>
      <c r="C11" s="26" t="s">
        <v>111</v>
      </c>
      <c r="D11" s="26">
        <v>5</v>
      </c>
      <c r="E11" s="27" t="s">
        <v>112</v>
      </c>
      <c r="F11" s="28">
        <v>5</v>
      </c>
      <c r="G11" s="29" t="s">
        <v>264</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26" t="s">
        <v>114</v>
      </c>
      <c r="D12" s="26">
        <v>10</v>
      </c>
      <c r="E12" s="27" t="s">
        <v>115</v>
      </c>
      <c r="F12" s="28">
        <v>10</v>
      </c>
      <c r="G12" s="32" t="s">
        <v>116</v>
      </c>
      <c r="H12" s="33"/>
      <c r="I12" s="33"/>
      <c r="J12" s="33" t="s">
        <v>117</v>
      </c>
      <c r="K12" s="33"/>
      <c r="L12" s="33" t="s">
        <v>294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26"/>
      <c r="D13" s="26"/>
      <c r="E13" s="27"/>
      <c r="F13" s="28"/>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26"/>
      <c r="D14" s="26"/>
      <c r="E14" s="27"/>
      <c r="F14" s="28"/>
      <c r="G14" s="38">
        <f>H14+I14</f>
        <v>1008</v>
      </c>
      <c r="H14" s="39">
        <v>1008</v>
      </c>
      <c r="I14" s="39">
        <v>0</v>
      </c>
      <c r="J14" s="63">
        <f>IF(ISERROR((L10+M10)/G14),0,(L10+M10)/G14)</f>
        <v>0</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295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12" t="s">
        <v>126</v>
      </c>
      <c r="B16" s="13">
        <v>10</v>
      </c>
      <c r="C16" s="13" t="s">
        <v>127</v>
      </c>
      <c r="D16" s="13">
        <v>3</v>
      </c>
      <c r="E16" s="27" t="s">
        <v>128</v>
      </c>
      <c r="F16" s="28">
        <v>3</v>
      </c>
      <c r="G16" s="29" t="s">
        <v>296</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12"/>
      <c r="B17" s="13"/>
      <c r="C17" s="13" t="s">
        <v>130</v>
      </c>
      <c r="D17" s="13">
        <v>2</v>
      </c>
      <c r="E17" s="27" t="s">
        <v>131</v>
      </c>
      <c r="F17" s="28">
        <v>2</v>
      </c>
      <c r="G17" s="12" t="s">
        <v>297</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12"/>
      <c r="B18" s="13"/>
      <c r="C18" s="13" t="s">
        <v>133</v>
      </c>
      <c r="D18" s="13">
        <v>5</v>
      </c>
      <c r="E18" s="27" t="s">
        <v>134</v>
      </c>
      <c r="F18" s="28">
        <v>5</v>
      </c>
      <c r="G18" s="12" t="s">
        <v>298</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12"/>
      <c r="B19" s="13"/>
      <c r="C19" s="13" t="s">
        <v>136</v>
      </c>
      <c r="D19" s="13">
        <v>30</v>
      </c>
      <c r="E19" s="53" t="s">
        <v>137</v>
      </c>
      <c r="F19" s="59">
        <f>J21+N21+R21+V21</f>
        <v>30</v>
      </c>
      <c r="G19" s="44" t="s">
        <v>138</v>
      </c>
      <c r="H19" s="45"/>
      <c r="I19" s="45"/>
      <c r="J19" s="65"/>
      <c r="K19" s="44" t="s">
        <v>21</v>
      </c>
      <c r="L19" s="45"/>
      <c r="M19" s="45"/>
      <c r="N19" s="65"/>
      <c r="O19" s="44" t="s">
        <v>139</v>
      </c>
      <c r="P19" s="45"/>
      <c r="Q19" s="45"/>
      <c r="R19" s="65"/>
      <c r="S19" s="44" t="s">
        <v>140</v>
      </c>
      <c r="T19" s="45"/>
      <c r="U19" s="45"/>
      <c r="V19" s="65"/>
      <c r="W19" s="69" t="s">
        <v>299</v>
      </c>
      <c r="X19" s="70"/>
      <c r="Y19" s="70"/>
      <c r="Z19" s="70"/>
      <c r="AA19" s="70"/>
      <c r="AB19" s="70"/>
      <c r="AC19" s="70"/>
      <c r="AD19" s="70"/>
      <c r="AE19" s="70"/>
      <c r="AF19" s="70"/>
      <c r="AG19" s="70"/>
      <c r="AH19" s="76"/>
    </row>
    <row r="20" s="1" customFormat="1" ht="49" customHeight="1" spans="1:34">
      <c r="A20" s="12" t="s">
        <v>142</v>
      </c>
      <c r="B20" s="13">
        <v>60</v>
      </c>
      <c r="C20" s="13"/>
      <c r="D20" s="13"/>
      <c r="E20" s="53"/>
      <c r="F20" s="59"/>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12"/>
      <c r="B21" s="13"/>
      <c r="C21" s="13"/>
      <c r="D21" s="13"/>
      <c r="E21" s="53"/>
      <c r="F21" s="59"/>
      <c r="G21" s="39">
        <v>11</v>
      </c>
      <c r="H21" s="39">
        <v>11</v>
      </c>
      <c r="I21" s="66">
        <f>IF(ISERROR(H21/G21),0,H21/G21)</f>
        <v>1</v>
      </c>
      <c r="J21" s="67">
        <f>IF(G21=0,10,IF(I21&gt;=100%,10,IF(I21&gt;=90%,I21*100-90,0)))</f>
        <v>10</v>
      </c>
      <c r="K21" s="39">
        <v>49</v>
      </c>
      <c r="L21" s="39">
        <v>49</v>
      </c>
      <c r="M21" s="66">
        <f>IF(ISERROR(L21/K21),0,L21/K21)</f>
        <v>1</v>
      </c>
      <c r="N21" s="67">
        <f>IF(K21=0,5,IF(M21&gt;=100%,5,IF(M21&gt;=95%,M21*100-95,0)))</f>
        <v>5</v>
      </c>
      <c r="O21" s="39">
        <v>25.38</v>
      </c>
      <c r="P21" s="39">
        <v>25.38</v>
      </c>
      <c r="Q21" s="66">
        <f>IF(ISERROR(P21/O21),0,P21/O21)</f>
        <v>1</v>
      </c>
      <c r="R21" s="67">
        <f>IF(O21=0,5,IF(Q21&gt;=100%,5,IF(Q21&gt;=95%,Q21*100-95,0)))</f>
        <v>5</v>
      </c>
      <c r="S21" s="39">
        <v>3053</v>
      </c>
      <c r="T21" s="39">
        <v>3053</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12"/>
      <c r="B22" s="13"/>
      <c r="C22" s="13" t="s">
        <v>152</v>
      </c>
      <c r="D22" s="13">
        <v>5</v>
      </c>
      <c r="E22" s="53" t="s">
        <v>153</v>
      </c>
      <c r="F22" s="59">
        <f>I24+L24+O24+Q24</f>
        <v>5</v>
      </c>
      <c r="G22" s="12" t="s">
        <v>154</v>
      </c>
      <c r="H22" s="29"/>
      <c r="I22" s="29"/>
      <c r="J22" s="12" t="s">
        <v>155</v>
      </c>
      <c r="K22" s="29"/>
      <c r="L22" s="29"/>
      <c r="M22" s="29" t="s">
        <v>156</v>
      </c>
      <c r="N22" s="29"/>
      <c r="O22" s="29"/>
      <c r="P22" s="29" t="s">
        <v>157</v>
      </c>
      <c r="Q22" s="29"/>
      <c r="R22" s="29" t="s">
        <v>300</v>
      </c>
      <c r="S22" s="29"/>
      <c r="T22" s="29"/>
      <c r="U22" s="29"/>
      <c r="V22" s="29"/>
      <c r="W22" s="29"/>
      <c r="X22" s="29"/>
      <c r="Y22" s="29"/>
      <c r="Z22" s="29"/>
      <c r="AA22" s="29"/>
      <c r="AB22" s="29"/>
      <c r="AC22" s="29"/>
      <c r="AD22" s="29"/>
      <c r="AE22" s="29"/>
      <c r="AF22" s="29"/>
      <c r="AG22" s="29"/>
      <c r="AH22" s="29"/>
    </row>
    <row r="23" s="1" customFormat="1" ht="50" customHeight="1" spans="1:34">
      <c r="A23" s="12"/>
      <c r="B23" s="13"/>
      <c r="C23" s="13"/>
      <c r="D23" s="13"/>
      <c r="E23" s="53"/>
      <c r="F23" s="59"/>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12"/>
      <c r="B24" s="13"/>
      <c r="C24" s="13"/>
      <c r="D24" s="13"/>
      <c r="E24" s="53"/>
      <c r="F24" s="59"/>
      <c r="G24" s="51">
        <v>11</v>
      </c>
      <c r="H24" s="52">
        <f>IF(ISERROR(G24/G21),0,G24/G21)</f>
        <v>1</v>
      </c>
      <c r="I24" s="68">
        <f>IF(G21=0,1,IF(H24&gt;=60%,1,0))</f>
        <v>1</v>
      </c>
      <c r="J24" s="51">
        <v>11</v>
      </c>
      <c r="K24" s="52">
        <f>IF(ISERROR(J24/G21),0,J24/G21)</f>
        <v>1</v>
      </c>
      <c r="L24" s="68">
        <f>IF(G21=0,1,IF(K24&gt;=60%,1,0))</f>
        <v>1</v>
      </c>
      <c r="M24" s="51">
        <v>11</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12"/>
      <c r="B25" s="13"/>
      <c r="C25" s="13" t="s">
        <v>161</v>
      </c>
      <c r="D25" s="13">
        <v>10</v>
      </c>
      <c r="E25" s="53" t="s">
        <v>162</v>
      </c>
      <c r="F25" s="59">
        <v>9</v>
      </c>
      <c r="G25" s="29" t="s">
        <v>154</v>
      </c>
      <c r="H25" s="29"/>
      <c r="I25" s="29"/>
      <c r="J25" s="29"/>
      <c r="K25" s="29"/>
      <c r="L25" s="29"/>
      <c r="M25" s="29" t="s">
        <v>155</v>
      </c>
      <c r="N25" s="29"/>
      <c r="O25" s="29"/>
      <c r="P25" s="29" t="s">
        <v>156</v>
      </c>
      <c r="Q25" s="29"/>
      <c r="R25" s="29"/>
      <c r="S25" s="29" t="s">
        <v>157</v>
      </c>
      <c r="T25" s="29"/>
      <c r="U25" s="29"/>
      <c r="V25" s="29" t="s">
        <v>301</v>
      </c>
      <c r="W25" s="29"/>
      <c r="X25" s="29"/>
      <c r="Y25" s="29"/>
      <c r="Z25" s="29"/>
      <c r="AA25" s="29"/>
      <c r="AB25" s="29"/>
      <c r="AC25" s="29"/>
      <c r="AD25" s="29"/>
      <c r="AE25" s="29"/>
      <c r="AF25" s="29"/>
      <c r="AG25" s="29"/>
      <c r="AH25" s="29"/>
    </row>
    <row r="26" s="1" customFormat="1" ht="36" customHeight="1" spans="1:34">
      <c r="A26" s="12"/>
      <c r="B26" s="13"/>
      <c r="C26" s="13"/>
      <c r="D26" s="13"/>
      <c r="E26" s="53"/>
      <c r="F26" s="59"/>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12"/>
      <c r="B27" s="13"/>
      <c r="C27" s="13"/>
      <c r="D27" s="13"/>
      <c r="E27" s="53"/>
      <c r="F27" s="59"/>
      <c r="G27" s="51">
        <v>11</v>
      </c>
      <c r="H27" s="52">
        <f>IF(ISERROR(G27/G21),0,G27/G21)</f>
        <v>1</v>
      </c>
      <c r="I27" s="68">
        <f>IF(G21=0,1,IF(H27&gt;=85%,1,0))</f>
        <v>1</v>
      </c>
      <c r="J27" s="51">
        <v>11</v>
      </c>
      <c r="K27" s="52">
        <f>IF(ISERROR(J27/G21),0,J27/G21)</f>
        <v>1</v>
      </c>
      <c r="L27" s="68">
        <f>IF(G21=0,4,IF(K27&gt;=85%,4,0))</f>
        <v>4</v>
      </c>
      <c r="M27" s="51">
        <v>11</v>
      </c>
      <c r="N27" s="52">
        <f>IF(ISERROR(M27/G21),0,M27/G21)</f>
        <v>1</v>
      </c>
      <c r="O27" s="68">
        <f>IF(G21=0,2,IF(N27&gt;=85%,2,0))</f>
        <v>2</v>
      </c>
      <c r="P27" s="51">
        <v>11</v>
      </c>
      <c r="Q27" s="52">
        <f>IF(ISERROR(P27/G21),0,P27/G21)</f>
        <v>1</v>
      </c>
      <c r="R27" s="68">
        <f>IF(G21=0,2,IF(Q27&gt;=85%,2,0))</f>
        <v>2</v>
      </c>
      <c r="S27" s="51">
        <v>11</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12"/>
      <c r="B28" s="13"/>
      <c r="C28" s="13" t="s">
        <v>167</v>
      </c>
      <c r="D28" s="13">
        <v>4</v>
      </c>
      <c r="E28" s="53" t="s">
        <v>168</v>
      </c>
      <c r="F28" s="28">
        <v>4</v>
      </c>
      <c r="G28" s="12" t="s">
        <v>302</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12"/>
      <c r="B29" s="13"/>
      <c r="C29" s="13" t="s">
        <v>170</v>
      </c>
      <c r="D29" s="13">
        <v>4</v>
      </c>
      <c r="E29" s="53" t="s">
        <v>171</v>
      </c>
      <c r="F29" s="59">
        <f>J31+N31</f>
        <v>4</v>
      </c>
      <c r="G29" s="12" t="s">
        <v>18</v>
      </c>
      <c r="H29" s="12"/>
      <c r="I29" s="12"/>
      <c r="J29" s="12"/>
      <c r="K29" s="12" t="s">
        <v>19</v>
      </c>
      <c r="L29" s="12"/>
      <c r="M29" s="12"/>
      <c r="N29" s="12"/>
      <c r="O29" s="12" t="s">
        <v>303</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12"/>
      <c r="B30" s="13"/>
      <c r="C30" s="13"/>
      <c r="D30" s="13"/>
      <c r="E30" s="53"/>
      <c r="F30" s="59"/>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12"/>
      <c r="B31" s="13"/>
      <c r="C31" s="13"/>
      <c r="D31" s="13"/>
      <c r="E31" s="53"/>
      <c r="F31" s="59"/>
      <c r="G31" s="51">
        <v>11</v>
      </c>
      <c r="H31" s="54">
        <f>IF(ISERROR(G31/G21),0,G31/G21)</f>
        <v>1</v>
      </c>
      <c r="I31" s="52"/>
      <c r="J31" s="68">
        <f>IF(G21=0,2,IF(H31&gt;=60%,2,0))</f>
        <v>2</v>
      </c>
      <c r="K31" s="51">
        <v>11</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12"/>
      <c r="B32" s="13"/>
      <c r="C32" s="13" t="s">
        <v>173</v>
      </c>
      <c r="D32" s="224">
        <v>2</v>
      </c>
      <c r="E32" s="53" t="s">
        <v>174</v>
      </c>
      <c r="F32" s="56">
        <v>1</v>
      </c>
      <c r="G32" s="12" t="s">
        <v>304</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12"/>
      <c r="B33" s="13"/>
      <c r="C33" s="13" t="s">
        <v>176</v>
      </c>
      <c r="D33" s="13">
        <v>5</v>
      </c>
      <c r="E33" s="53" t="s">
        <v>177</v>
      </c>
      <c r="F33" s="59">
        <f>IF(G34&gt;=80%,5,IF(G34&gt;75%,(G34-75%)*100,0))</f>
        <v>5</v>
      </c>
      <c r="G33" s="29" t="s">
        <v>178</v>
      </c>
      <c r="H33" s="29" t="s">
        <v>305</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12"/>
      <c r="B34" s="13"/>
      <c r="C34" s="13"/>
      <c r="D34" s="13"/>
      <c r="E34" s="53"/>
      <c r="F34" s="59"/>
      <c r="G34" s="88">
        <v>0.9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verticalCentered="1"/>
  <pageMargins left="0" right="0" top="0" bottom="0" header="0" footer="0"/>
  <pageSetup paperSize="8" scale="6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AH38"/>
  <sheetViews>
    <sheetView topLeftCell="G6"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8</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99">
        <f>H10+N10+R10+U10</f>
        <v>6327</v>
      </c>
      <c r="H10" s="99">
        <f>I10+L10+M10</f>
        <v>4153</v>
      </c>
      <c r="I10" s="89">
        <v>3342</v>
      </c>
      <c r="J10" s="104">
        <f>IF(ISERROR(I10/G10),0,I10/G10)</f>
        <v>0.528212422949265</v>
      </c>
      <c r="K10" s="99">
        <f>IF(G21=0,2,IF(I10&gt;0,2,0))</f>
        <v>2</v>
      </c>
      <c r="L10" s="89">
        <v>0</v>
      </c>
      <c r="M10" s="105">
        <v>811</v>
      </c>
      <c r="N10" s="89">
        <v>899</v>
      </c>
      <c r="O10" s="99">
        <f>M10+N10</f>
        <v>1710</v>
      </c>
      <c r="P10" s="104">
        <f>IF(ISERROR(O10/G10),0,O10/G10)</f>
        <v>0.27027027027027</v>
      </c>
      <c r="Q10" s="99">
        <f>IF(AND(G21=0,G10&gt;=0),2,IF(P10=0,0,IF(P10&lt;=40%,2,0)))</f>
        <v>2</v>
      </c>
      <c r="R10" s="89">
        <v>1275</v>
      </c>
      <c r="S10" s="104">
        <f>IF(ISERROR(R10/G10),0,R10/G10)</f>
        <v>0.201517306780465</v>
      </c>
      <c r="T10" s="99">
        <f>IF(AND(G21=0,G10&gt;=0),2,IF(S10=0,0,IF(S10&gt;=20%,2,0)))</f>
        <v>2</v>
      </c>
      <c r="U10" s="89">
        <v>0</v>
      </c>
      <c r="V10" s="89">
        <v>2</v>
      </c>
      <c r="W10" s="104">
        <f>IF(ISERROR(V10/G21),0,V10/G21)</f>
        <v>0.333333333333333</v>
      </c>
      <c r="X10" s="99">
        <f>IF(G21=0,1,IF(W10&gt;=30%,1,0))</f>
        <v>1</v>
      </c>
      <c r="Y10" s="99">
        <f>IF(OR(AA10&gt;0,AB10&gt;0),1,0)</f>
        <v>0</v>
      </c>
      <c r="Z10" s="99">
        <f>IF(G21=0,1,IF(Y10=1,1,0))</f>
        <v>0</v>
      </c>
      <c r="AA10" s="89">
        <v>0</v>
      </c>
      <c r="AB10" s="89">
        <v>0</v>
      </c>
      <c r="AC10" s="89">
        <v>0</v>
      </c>
      <c r="AD10" s="99">
        <f>IF(G21=0,1,IF(AC10=1,1,0))</f>
        <v>0</v>
      </c>
      <c r="AE10" s="89">
        <v>6</v>
      </c>
      <c r="AF10" s="104">
        <f>IF(ISERROR(AE10/G21),0,AE10/G21)</f>
        <v>1</v>
      </c>
      <c r="AG10" s="99">
        <f>IF(G21=0,1,IF(AF10&gt;=30%,1,0))</f>
        <v>1</v>
      </c>
      <c r="AH10" s="21"/>
    </row>
    <row r="11" s="1" customFormat="1" ht="29" customHeight="1" spans="1:34">
      <c r="A11" s="12"/>
      <c r="B11" s="13"/>
      <c r="C11" s="26" t="s">
        <v>111</v>
      </c>
      <c r="D11" s="26">
        <v>5</v>
      </c>
      <c r="E11" s="27" t="s">
        <v>112</v>
      </c>
      <c r="F11" s="79">
        <v>5</v>
      </c>
      <c r="G11" s="80" t="s">
        <v>306</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1" customFormat="1" ht="36" customHeight="1" spans="1:34">
      <c r="A12" s="12"/>
      <c r="B12" s="13"/>
      <c r="C12" s="30" t="s">
        <v>114</v>
      </c>
      <c r="D12" s="30">
        <v>10</v>
      </c>
      <c r="E12" s="15" t="s">
        <v>115</v>
      </c>
      <c r="F12" s="81">
        <v>2</v>
      </c>
      <c r="G12" s="32" t="s">
        <v>116</v>
      </c>
      <c r="H12" s="33"/>
      <c r="I12" s="33"/>
      <c r="J12" s="33" t="s">
        <v>117</v>
      </c>
      <c r="K12" s="33"/>
      <c r="L12" s="135" t="s">
        <v>307</v>
      </c>
      <c r="M12" s="135"/>
      <c r="N12" s="135"/>
      <c r="O12" s="135"/>
      <c r="P12" s="135"/>
      <c r="Q12" s="135"/>
      <c r="R12" s="135"/>
      <c r="S12" s="135"/>
      <c r="T12" s="135"/>
      <c r="U12" s="135"/>
      <c r="V12" s="135"/>
      <c r="W12" s="135"/>
      <c r="X12" s="135"/>
      <c r="Y12" s="135"/>
      <c r="Z12" s="135"/>
      <c r="AA12" s="135"/>
      <c r="AB12" s="135"/>
      <c r="AC12" s="135"/>
      <c r="AD12" s="135"/>
      <c r="AE12" s="135"/>
      <c r="AF12" s="135"/>
      <c r="AG12" s="135"/>
      <c r="AH12" s="135"/>
    </row>
    <row r="13" s="1" customFormat="1" ht="30" customHeight="1" spans="1:34">
      <c r="A13" s="12"/>
      <c r="B13" s="13"/>
      <c r="C13" s="34"/>
      <c r="D13" s="34"/>
      <c r="E13" s="19"/>
      <c r="F13" s="82"/>
      <c r="G13" s="32" t="s">
        <v>34</v>
      </c>
      <c r="H13" s="32" t="s">
        <v>119</v>
      </c>
      <c r="I13" s="32" t="s">
        <v>120</v>
      </c>
      <c r="J13" s="33" t="s">
        <v>121</v>
      </c>
      <c r="K13" s="33" t="s">
        <v>122</v>
      </c>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row>
    <row r="14" s="1" customFormat="1" ht="26" customHeight="1" spans="1:34">
      <c r="A14" s="12"/>
      <c r="B14" s="13"/>
      <c r="C14" s="36"/>
      <c r="D14" s="36"/>
      <c r="E14" s="23"/>
      <c r="F14" s="83"/>
      <c r="G14" s="38">
        <f>H14+I14</f>
        <v>0</v>
      </c>
      <c r="H14" s="39"/>
      <c r="I14" s="39"/>
      <c r="J14" s="63">
        <f>IF(ISERROR((L10+M10)/G14),0,(L10+M10)/G14)</f>
        <v>0</v>
      </c>
      <c r="K14" s="64">
        <f>IF(G21=0,8,_xlfn.IFS(J14&gt;=100%,8,J14&gt;=95%,7,J14&gt;=90%,6,J14&gt;=85%,5,J14&gt;=80%,4,J14&gt;=75%,3,J14&gt;=70%,2,J14&gt;=65%,1,J14&lt;65%,0))</f>
        <v>0</v>
      </c>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row>
    <row r="15" s="1" customFormat="1" ht="45" customHeight="1" spans="1:34">
      <c r="A15" s="12"/>
      <c r="B15" s="13"/>
      <c r="C15" s="26" t="s">
        <v>123</v>
      </c>
      <c r="D15" s="26">
        <v>5</v>
      </c>
      <c r="E15" s="27" t="s">
        <v>124</v>
      </c>
      <c r="F15" s="79">
        <v>5</v>
      </c>
      <c r="G15" s="29" t="s">
        <v>306</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79">
        <v>3</v>
      </c>
      <c r="G16" s="29" t="s">
        <v>308</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79">
        <v>2</v>
      </c>
      <c r="G17" s="29" t="s">
        <v>309</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79">
        <v>5</v>
      </c>
      <c r="G18" s="29" t="s">
        <v>310</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90" t="s">
        <v>311</v>
      </c>
      <c r="X19" s="91"/>
      <c r="Y19" s="91"/>
      <c r="Z19" s="91"/>
      <c r="AA19" s="91"/>
      <c r="AB19" s="91"/>
      <c r="AC19" s="91"/>
      <c r="AD19" s="91"/>
      <c r="AE19" s="91"/>
      <c r="AF19" s="91"/>
      <c r="AG19" s="91"/>
      <c r="AH19" s="9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92"/>
      <c r="X20" s="93"/>
      <c r="Y20" s="93"/>
      <c r="Z20" s="93"/>
      <c r="AA20" s="93"/>
      <c r="AB20" s="93"/>
      <c r="AC20" s="93"/>
      <c r="AD20" s="93"/>
      <c r="AE20" s="93"/>
      <c r="AF20" s="93"/>
      <c r="AG20" s="93"/>
      <c r="AH20" s="97"/>
    </row>
    <row r="21" s="1" customFormat="1" ht="36" customHeight="1" spans="1:34">
      <c r="A21" s="40"/>
      <c r="B21" s="18"/>
      <c r="C21" s="22"/>
      <c r="D21" s="22"/>
      <c r="E21" s="49"/>
      <c r="F21" s="50"/>
      <c r="G21" s="80">
        <v>6</v>
      </c>
      <c r="H21" s="80">
        <v>6</v>
      </c>
      <c r="I21" s="102">
        <f>IF(ISERROR(H21/G21),0,H21/G21)</f>
        <v>1</v>
      </c>
      <c r="J21" s="99">
        <f>IF(G21=0,10,IF(I21&gt;=100%,10,IF(I21&gt;=90%,I21*100-90,0)))</f>
        <v>10</v>
      </c>
      <c r="K21" s="80">
        <v>42</v>
      </c>
      <c r="L21" s="80">
        <v>42</v>
      </c>
      <c r="M21" s="102">
        <f>IF(ISERROR(L21/K21),0,L21/K21)</f>
        <v>1</v>
      </c>
      <c r="N21" s="99">
        <f>IF(K21=0,5,IF(M21&gt;=100%,5,IF(M21&gt;=95%,M21*100-95,0)))</f>
        <v>5</v>
      </c>
      <c r="O21" s="80">
        <v>16.16</v>
      </c>
      <c r="P21" s="80">
        <v>16.16</v>
      </c>
      <c r="Q21" s="102">
        <f>IF(ISERROR(P21/O21),0,P21/O21)</f>
        <v>1</v>
      </c>
      <c r="R21" s="99">
        <f>IF(O21=0,5,IF(Q21&gt;=100%,5,IF(Q21&gt;=95%,Q21*100-95,0)))</f>
        <v>5</v>
      </c>
      <c r="S21" s="80">
        <v>6</v>
      </c>
      <c r="T21" s="80">
        <v>6</v>
      </c>
      <c r="U21" s="102">
        <f>IF(ISERROR(T21/S21),0,T21/S21)</f>
        <v>1</v>
      </c>
      <c r="V21" s="99">
        <f>IF(S21=0,10,IF(U21&gt;=100%,10,IF(U21&gt;=90%,U21*100-90,0)))</f>
        <v>10</v>
      </c>
      <c r="W21" s="94"/>
      <c r="X21" s="95"/>
      <c r="Y21" s="95"/>
      <c r="Z21" s="95"/>
      <c r="AA21" s="95"/>
      <c r="AB21" s="95"/>
      <c r="AC21" s="95"/>
      <c r="AD21" s="95"/>
      <c r="AE21" s="95"/>
      <c r="AF21" s="95"/>
      <c r="AG21" s="95"/>
      <c r="AH21" s="9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89" t="s">
        <v>312</v>
      </c>
      <c r="S22" s="89"/>
      <c r="T22" s="89"/>
      <c r="U22" s="89"/>
      <c r="V22" s="89"/>
      <c r="W22" s="89"/>
      <c r="X22" s="89"/>
      <c r="Y22" s="89"/>
      <c r="Z22" s="89"/>
      <c r="AA22" s="89"/>
      <c r="AB22" s="89"/>
      <c r="AC22" s="89"/>
      <c r="AD22" s="89"/>
      <c r="AE22" s="89"/>
      <c r="AF22" s="89"/>
      <c r="AG22" s="89"/>
      <c r="AH22" s="8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89"/>
      <c r="S23" s="89"/>
      <c r="T23" s="89"/>
      <c r="U23" s="89"/>
      <c r="V23" s="89"/>
      <c r="W23" s="89"/>
      <c r="X23" s="89"/>
      <c r="Y23" s="89"/>
      <c r="Z23" s="89"/>
      <c r="AA23" s="89"/>
      <c r="AB23" s="89"/>
      <c r="AC23" s="89"/>
      <c r="AD23" s="89"/>
      <c r="AE23" s="89"/>
      <c r="AF23" s="89"/>
      <c r="AG23" s="89"/>
      <c r="AH23" s="89"/>
    </row>
    <row r="24" s="1" customFormat="1" ht="36" customHeight="1" spans="1:34">
      <c r="A24" s="40"/>
      <c r="B24" s="18"/>
      <c r="C24" s="18"/>
      <c r="D24" s="18"/>
      <c r="E24" s="47"/>
      <c r="F24" s="48"/>
      <c r="G24" s="80">
        <v>6</v>
      </c>
      <c r="H24" s="102">
        <f>IF(ISERROR(G24/G21),0,G24/G21)</f>
        <v>1</v>
      </c>
      <c r="I24" s="222">
        <f>IF(G21=0,1,IF(H24&gt;=60%,1,0))</f>
        <v>1</v>
      </c>
      <c r="J24" s="80">
        <v>6</v>
      </c>
      <c r="K24" s="102">
        <f>IF(ISERROR(J24/G21),0,J24/G21)</f>
        <v>1</v>
      </c>
      <c r="L24" s="222">
        <f>IF(G21=0,1,IF(K24&gt;=60%,1,0))</f>
        <v>1</v>
      </c>
      <c r="M24" s="80">
        <v>6</v>
      </c>
      <c r="N24" s="102">
        <f>IF(ISERROR(M24/G21),0,M24/G21)</f>
        <v>1</v>
      </c>
      <c r="O24" s="222">
        <f>IF(G21=0,2,IF(N24&gt;=100%,2,0))</f>
        <v>2</v>
      </c>
      <c r="P24" s="80">
        <v>1</v>
      </c>
      <c r="Q24" s="222">
        <f>IF(G21=0,1,IF(P24=1,1,0))</f>
        <v>1</v>
      </c>
      <c r="R24" s="89"/>
      <c r="S24" s="89"/>
      <c r="T24" s="89"/>
      <c r="U24" s="89"/>
      <c r="V24" s="89"/>
      <c r="W24" s="89"/>
      <c r="X24" s="89"/>
      <c r="Y24" s="89"/>
      <c r="Z24" s="89"/>
      <c r="AA24" s="89"/>
      <c r="AB24" s="89"/>
      <c r="AC24" s="89"/>
      <c r="AD24" s="89"/>
      <c r="AE24" s="89"/>
      <c r="AF24" s="89"/>
      <c r="AG24" s="89"/>
      <c r="AH24" s="8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80">
        <v>6</v>
      </c>
      <c r="H27" s="102">
        <f>IF(ISERROR(G27/G21),0,G27/G21)</f>
        <v>1</v>
      </c>
      <c r="I27" s="222">
        <f>IF(G21=0,1,IF(H27&gt;=85%,1,0))</f>
        <v>1</v>
      </c>
      <c r="J27" s="80">
        <v>6</v>
      </c>
      <c r="K27" s="102">
        <f>IF(ISERROR(J27/G21),0,J27/G21)</f>
        <v>1</v>
      </c>
      <c r="L27" s="222">
        <f>IF(G21=0,4,IF(K27&gt;=85%,4,0))</f>
        <v>4</v>
      </c>
      <c r="M27" s="80">
        <v>6</v>
      </c>
      <c r="N27" s="102">
        <f>IF(ISERROR(M27/G21),0,M27/G21)</f>
        <v>1</v>
      </c>
      <c r="O27" s="222">
        <f>IF(G21=0,2,IF(N27&gt;=85%,2,0))</f>
        <v>2</v>
      </c>
      <c r="P27" s="80">
        <v>6</v>
      </c>
      <c r="Q27" s="102">
        <f>IF(ISERROR(P27/G21),0,P27/G21)</f>
        <v>1</v>
      </c>
      <c r="R27" s="222">
        <f>IF(G21=0,2,IF(Q27&gt;=85%,2,0))</f>
        <v>2</v>
      </c>
      <c r="S27" s="80">
        <v>6</v>
      </c>
      <c r="T27" s="102">
        <f>IF(ISERROR(S27/G21),0,S27/G21)</f>
        <v>1</v>
      </c>
      <c r="U27" s="222">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313</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80" t="s">
        <v>314</v>
      </c>
      <c r="P29" s="80"/>
      <c r="Q29" s="80"/>
      <c r="R29" s="80"/>
      <c r="S29" s="80"/>
      <c r="T29" s="80"/>
      <c r="U29" s="80"/>
      <c r="V29" s="80"/>
      <c r="W29" s="80"/>
      <c r="X29" s="80"/>
      <c r="Y29" s="80"/>
      <c r="Z29" s="80"/>
      <c r="AA29" s="80"/>
      <c r="AB29" s="80"/>
      <c r="AC29" s="80"/>
      <c r="AD29" s="80"/>
      <c r="AE29" s="80"/>
      <c r="AF29" s="80"/>
      <c r="AG29" s="80"/>
      <c r="AH29" s="80"/>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80"/>
      <c r="P30" s="80"/>
      <c r="Q30" s="80"/>
      <c r="R30" s="80"/>
      <c r="S30" s="80"/>
      <c r="T30" s="80"/>
      <c r="U30" s="80"/>
      <c r="V30" s="80"/>
      <c r="W30" s="80"/>
      <c r="X30" s="80"/>
      <c r="Y30" s="80"/>
      <c r="Z30" s="80"/>
      <c r="AA30" s="80"/>
      <c r="AB30" s="80"/>
      <c r="AC30" s="80"/>
      <c r="AD30" s="80"/>
      <c r="AE30" s="80"/>
      <c r="AF30" s="80"/>
      <c r="AG30" s="80"/>
      <c r="AH30" s="80"/>
    </row>
    <row r="31" s="1" customFormat="1" ht="35" customHeight="1" spans="1:34">
      <c r="A31" s="40"/>
      <c r="B31" s="18"/>
      <c r="C31" s="13"/>
      <c r="D31" s="13"/>
      <c r="E31" s="53"/>
      <c r="F31" s="50"/>
      <c r="G31" s="80">
        <v>6</v>
      </c>
      <c r="H31" s="102">
        <f>IF(ISERROR(G31/G21),0,G31/G21)</f>
        <v>1</v>
      </c>
      <c r="I31" s="102"/>
      <c r="J31" s="222">
        <f>IF(G21=0,2,IF(H31&gt;=60%,2,0))</f>
        <v>2</v>
      </c>
      <c r="K31" s="80">
        <v>6</v>
      </c>
      <c r="L31" s="102">
        <f>IF(ISERROR(K31/G21),0,K31/G21)</f>
        <v>1</v>
      </c>
      <c r="M31" s="102"/>
      <c r="N31" s="222">
        <f>IF(G21=0,2,IF(L31&gt;=60%,2,0))</f>
        <v>2</v>
      </c>
      <c r="O31" s="80"/>
      <c r="P31" s="80"/>
      <c r="Q31" s="80"/>
      <c r="R31" s="80"/>
      <c r="S31" s="80"/>
      <c r="T31" s="80"/>
      <c r="U31" s="80"/>
      <c r="V31" s="80"/>
      <c r="W31" s="80"/>
      <c r="X31" s="80"/>
      <c r="Y31" s="80"/>
      <c r="Z31" s="80"/>
      <c r="AA31" s="80"/>
      <c r="AB31" s="80"/>
      <c r="AC31" s="80"/>
      <c r="AD31" s="80"/>
      <c r="AE31" s="80"/>
      <c r="AF31" s="80"/>
      <c r="AG31" s="80"/>
      <c r="AH31" s="80"/>
    </row>
    <row r="32" s="1" customFormat="1" ht="51" customHeight="1" spans="1:34">
      <c r="A32" s="40"/>
      <c r="B32" s="18"/>
      <c r="C32" s="22" t="s">
        <v>173</v>
      </c>
      <c r="D32" s="55">
        <v>2</v>
      </c>
      <c r="E32" s="49" t="s">
        <v>174</v>
      </c>
      <c r="F32" s="103">
        <v>2</v>
      </c>
      <c r="G32" s="29" t="s">
        <v>315</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316</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85</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AH38"/>
  <sheetViews>
    <sheetView topLeftCell="H8"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1</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1843</v>
      </c>
      <c r="H10" s="25">
        <f>I10+L10+M10</f>
        <v>1822</v>
      </c>
      <c r="I10" s="21"/>
      <c r="J10" s="62">
        <f>IF(ISERROR(I10/G10),0,I10/G10)</f>
        <v>0</v>
      </c>
      <c r="K10" s="25">
        <f>IF(G21=0,2,IF(I10&gt;0,2,0))</f>
        <v>0</v>
      </c>
      <c r="L10" s="21"/>
      <c r="M10" s="17">
        <v>1822</v>
      </c>
      <c r="N10" s="21"/>
      <c r="O10" s="25">
        <f>M10+N10</f>
        <v>1822</v>
      </c>
      <c r="P10" s="62">
        <f>IF(ISERROR(O10/G10),0,O10/G10)</f>
        <v>0.988605534454693</v>
      </c>
      <c r="Q10" s="25">
        <f>IF(AND(G21=0,G10&gt;=0),2,IF(P10=0,0,IF(P10&lt;=40%,2,0)))</f>
        <v>0</v>
      </c>
      <c r="R10" s="21">
        <v>21</v>
      </c>
      <c r="S10" s="62">
        <f>IF(ISERROR(R10/G10),0,R10/G10)</f>
        <v>0.0113944655453066</v>
      </c>
      <c r="T10" s="25">
        <f>IF(AND(G21=0,G10&gt;=0),2,IF(S10=0,0,IF(S10&gt;=20%,2,0)))</f>
        <v>0</v>
      </c>
      <c r="U10" s="21"/>
      <c r="V10" s="21"/>
      <c r="W10" s="62">
        <f>IF(ISERROR(V10/G21),0,V10/G21)</f>
        <v>0</v>
      </c>
      <c r="X10" s="25">
        <f>IF(G21=0,1,IF(W10&gt;=30%,1,0))</f>
        <v>0</v>
      </c>
      <c r="Y10" s="25">
        <f>IF(OR(AA10&gt;0,AB10&gt;0),1,0)</f>
        <v>0</v>
      </c>
      <c r="Z10" s="25">
        <f>IF(G21=0,1,IF(Y10=1,1,0))</f>
        <v>0</v>
      </c>
      <c r="AA10" s="21"/>
      <c r="AB10" s="21"/>
      <c r="AC10" s="21"/>
      <c r="AD10" s="25">
        <f>IF(G21=0,1,IF(AC10=1,1,0))</f>
        <v>0</v>
      </c>
      <c r="AE10" s="21">
        <v>21</v>
      </c>
      <c r="AF10" s="62">
        <f>IF(ISERROR(AE10/G21),0,AE10/G21)</f>
        <v>0.65625</v>
      </c>
      <c r="AG10" s="25">
        <f>IF(G21=0,1,IF(AF10&gt;=30%,1,0))</f>
        <v>1</v>
      </c>
      <c r="AH10" s="21"/>
    </row>
    <row r="11" s="1" customFormat="1" ht="29" customHeight="1" spans="1:34">
      <c r="A11" s="12"/>
      <c r="B11" s="13"/>
      <c r="C11" s="26" t="s">
        <v>111</v>
      </c>
      <c r="D11" s="26">
        <v>5</v>
      </c>
      <c r="E11" s="27" t="s">
        <v>112</v>
      </c>
      <c r="F11" s="28">
        <v>5</v>
      </c>
      <c r="G11" s="29" t="s">
        <v>317</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318</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1822</v>
      </c>
      <c r="H14" s="39">
        <v>1822</v>
      </c>
      <c r="I14" s="39"/>
      <c r="J14" s="63">
        <f>IF(ISERROR((L10+M10)/G14),0,(L10+M10)/G14)</f>
        <v>1</v>
      </c>
      <c r="K14" s="64">
        <f>IF(G21=0,8,_xlfn.IFS(J14&gt;=100%,8,J14&gt;=95%,7,J14&gt;=90%,6,J14&gt;=85%,5,J14&gt;=80%,4,J14&gt;=75%,3,J14&gt;=70%,2,J14&gt;=65%,1,J14&lt;65%,0))</f>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6">
        <v>5</v>
      </c>
      <c r="G15" s="29" t="s">
        <v>319</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13">
        <v>3</v>
      </c>
      <c r="G16" s="29" t="s">
        <v>320</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13">
        <v>2</v>
      </c>
      <c r="G17" s="29" t="s">
        <v>321</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13">
        <v>5</v>
      </c>
      <c r="G18" s="29" t="s">
        <v>264</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322</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32</v>
      </c>
      <c r="H21" s="39">
        <v>32</v>
      </c>
      <c r="I21" s="66">
        <f>IF(ISERROR(H21/G21),0,H21/G21)</f>
        <v>1</v>
      </c>
      <c r="J21" s="67">
        <f>IF(G21=0,10,IF(I21&gt;=100%,10,IF(I21&gt;=90%,I21*100-90,0)))</f>
        <v>10</v>
      </c>
      <c r="K21" s="39">
        <v>53</v>
      </c>
      <c r="L21" s="39">
        <v>53</v>
      </c>
      <c r="M21" s="66">
        <f>IF(ISERROR(L21/K21),0,L21/K21)</f>
        <v>1</v>
      </c>
      <c r="N21" s="67">
        <f>IF(K21=0,5,IF(M21&gt;=100%,5,IF(M21&gt;=95%,M21*100-95,0)))</f>
        <v>5</v>
      </c>
      <c r="O21" s="39">
        <v>26.18</v>
      </c>
      <c r="P21" s="39">
        <v>26.18</v>
      </c>
      <c r="Q21" s="66">
        <f>IF(ISERROR(P21/O21),0,P21/O21)</f>
        <v>1</v>
      </c>
      <c r="R21" s="67">
        <f>IF(O21=0,5,IF(Q21&gt;=100%,5,IF(Q21&gt;=95%,Q21*100-95,0)))</f>
        <v>5</v>
      </c>
      <c r="S21" s="39">
        <v>3202</v>
      </c>
      <c r="T21" s="39">
        <v>3202</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323</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20</v>
      </c>
      <c r="H24" s="52">
        <f>IF(ISERROR(G24/G21),0,G24/G21)</f>
        <v>0.625</v>
      </c>
      <c r="I24" s="68">
        <f>IF(G21=0,1,IF(H24&gt;=60%,1,0))</f>
        <v>1</v>
      </c>
      <c r="J24" s="51">
        <v>21</v>
      </c>
      <c r="K24" s="52">
        <f>IF(ISERROR(J24/G21),0,J24/G21)</f>
        <v>0.65625</v>
      </c>
      <c r="L24" s="68">
        <f>IF(G21=0,1,IF(K24&gt;=60%,1,0))</f>
        <v>1</v>
      </c>
      <c r="M24" s="51">
        <v>32</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324</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32</v>
      </c>
      <c r="H27" s="52">
        <f>IF(ISERROR(G27/G21),0,G27/G21)</f>
        <v>1</v>
      </c>
      <c r="I27" s="68">
        <f>IF(G21=0,1,IF(H27&gt;=85%,1,0))</f>
        <v>1</v>
      </c>
      <c r="J27" s="51">
        <v>32</v>
      </c>
      <c r="K27" s="52">
        <f>IF(ISERROR(J27/G21),0,J27/G21)</f>
        <v>1</v>
      </c>
      <c r="L27" s="68">
        <f>IF(G21=0,4,IF(K27&gt;=85%,4,0))</f>
        <v>4</v>
      </c>
      <c r="M27" s="51">
        <v>32</v>
      </c>
      <c r="N27" s="52">
        <f>IF(ISERROR(M27/G21),0,M27/G21)</f>
        <v>1</v>
      </c>
      <c r="O27" s="68">
        <f>IF(G21=0,2,IF(N27&gt;=85%,2,0))</f>
        <v>2</v>
      </c>
      <c r="P27" s="51">
        <v>32</v>
      </c>
      <c r="Q27" s="52">
        <f>IF(ISERROR(P27/G21),0,P27/G21)</f>
        <v>1</v>
      </c>
      <c r="R27" s="68">
        <f>IF(G21=0,2,IF(Q27&gt;=85%,2,0))</f>
        <v>2</v>
      </c>
      <c r="S27" s="51">
        <v>18</v>
      </c>
      <c r="T27" s="52">
        <f>IF(ISERROR(S27/G21),0,S27/G21)</f>
        <v>0.5625</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325</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326</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32</v>
      </c>
      <c r="H31" s="54">
        <f>IF(ISERROR(G31/G21),0,G31/G21)</f>
        <v>1</v>
      </c>
      <c r="I31" s="52"/>
      <c r="J31" s="68">
        <f>IF(G21=0,2,IF(H31&gt;=60%,2,0))</f>
        <v>2</v>
      </c>
      <c r="K31" s="51">
        <v>32</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327</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328</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90</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AH38"/>
  <sheetViews>
    <sheetView topLeftCell="E6"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6</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329</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9923</v>
      </c>
      <c r="H10" s="25">
        <f>I10+L10+M10</f>
        <v>7103</v>
      </c>
      <c r="I10" s="21">
        <v>350</v>
      </c>
      <c r="J10" s="62">
        <f>IF(ISERROR(I10/G10),0,I10/G10)</f>
        <v>0.0352715912526454</v>
      </c>
      <c r="K10" s="25">
        <f>IF(G21=0,2,IF(I10&gt;0,2,0))</f>
        <v>2</v>
      </c>
      <c r="L10" s="21"/>
      <c r="M10" s="105">
        <v>6753</v>
      </c>
      <c r="N10" s="89">
        <v>2820</v>
      </c>
      <c r="O10" s="25">
        <f>M10+N10</f>
        <v>9573</v>
      </c>
      <c r="P10" s="62">
        <f>IF(ISERROR(O10/G10),0,O10/G10)</f>
        <v>0.964728408747355</v>
      </c>
      <c r="Q10" s="25">
        <f>IF(AND(G21=0,G10&gt;=0),2,IF(P10=0,0,IF(P10&lt;=40%,2,0)))</f>
        <v>0</v>
      </c>
      <c r="R10" s="21"/>
      <c r="S10" s="62">
        <f>IF(ISERROR(R10/G10),0,R10/G10)</f>
        <v>0</v>
      </c>
      <c r="T10" s="25">
        <f>IF(AND(G21=0,G10&gt;=0),2,IF(S10=0,0,IF(S10&gt;=20%,2,0)))</f>
        <v>0</v>
      </c>
      <c r="U10" s="21"/>
      <c r="V10" s="21">
        <v>40</v>
      </c>
      <c r="W10" s="62">
        <f>IF(ISERROR(V10/G21),0,V10/G21)</f>
        <v>0.344827586206897</v>
      </c>
      <c r="X10" s="25">
        <f>IF(G21=0,1,IF(W10&gt;=30%,1,0))</f>
        <v>1</v>
      </c>
      <c r="Y10" s="25">
        <v>1</v>
      </c>
      <c r="Z10" s="25">
        <f>IF(G21=0,1,IF(Y10=1,1,0))</f>
        <v>1</v>
      </c>
      <c r="AA10" s="21">
        <v>0</v>
      </c>
      <c r="AB10" s="21">
        <v>6000</v>
      </c>
      <c r="AC10" s="21">
        <v>1</v>
      </c>
      <c r="AD10" s="25">
        <f>IF(G21=0,1,IF(AC10=1,1,0))</f>
        <v>1</v>
      </c>
      <c r="AE10" s="21">
        <v>116</v>
      </c>
      <c r="AF10" s="62">
        <f>IF(ISERROR(AE10/G21),0,AE10/G21)</f>
        <v>1</v>
      </c>
      <c r="AG10" s="25">
        <f>IF(G21=0,1,IF(AF10&gt;=30%,1,0))</f>
        <v>1</v>
      </c>
      <c r="AH10" s="21"/>
    </row>
    <row r="11" s="1" customFormat="1" ht="29" customHeight="1" spans="1:34">
      <c r="A11" s="12"/>
      <c r="B11" s="13"/>
      <c r="C11" s="26" t="s">
        <v>111</v>
      </c>
      <c r="D11" s="26">
        <v>5</v>
      </c>
      <c r="E11" s="27" t="s">
        <v>112</v>
      </c>
      <c r="F11" s="79">
        <v>5</v>
      </c>
      <c r="G11" s="29" t="s">
        <v>330</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81">
        <v>7</v>
      </c>
      <c r="G12" s="32" t="s">
        <v>116</v>
      </c>
      <c r="H12" s="33"/>
      <c r="I12" s="33"/>
      <c r="J12" s="33" t="s">
        <v>117</v>
      </c>
      <c r="K12" s="33"/>
      <c r="L12" s="33" t="s">
        <v>331</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82"/>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83"/>
      <c r="G14" s="38">
        <f>H14+I14</f>
        <v>7936</v>
      </c>
      <c r="H14" s="39">
        <v>7936</v>
      </c>
      <c r="I14" s="39"/>
      <c r="J14" s="63">
        <f>IF(ISERROR((L10+M10)/G14),0,(L10+M10)/G14)</f>
        <v>0.850932459677419</v>
      </c>
      <c r="K14" s="64">
        <f>IF(G21=0,8,_xlfn.IFS(J14&gt;=100%,8,J14&gt;=95%,7,J14&gt;=90%,6,J14&gt;=85%,5,J14&gt;=80%,4,J14&gt;=75%,3,J14&gt;=70%,2,J14&gt;=65%,1,J14&lt;65%,0))</f>
        <v>5</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79">
        <v>5</v>
      </c>
      <c r="G15" s="29" t="s">
        <v>332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79">
        <v>3</v>
      </c>
      <c r="G16" s="29" t="s">
        <v>333</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79">
        <v>2</v>
      </c>
      <c r="G17" s="29" t="s">
        <v>334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79">
        <v>5</v>
      </c>
      <c r="G18" s="29" t="s">
        <v>335</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336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116</v>
      </c>
      <c r="H21" s="39">
        <v>116</v>
      </c>
      <c r="I21" s="66">
        <f>IF(ISERROR(H21/G21),0,H21/G21)</f>
        <v>1</v>
      </c>
      <c r="J21" s="67">
        <f>IF(G21=0,10,IF(I21&gt;=100%,10,IF(I21&gt;=90%,I21*100-90,0)))</f>
        <v>10</v>
      </c>
      <c r="K21" s="39">
        <v>166</v>
      </c>
      <c r="L21" s="39">
        <v>166</v>
      </c>
      <c r="M21" s="66">
        <f>IF(ISERROR(L21/K21),0,L21/K21)</f>
        <v>1</v>
      </c>
      <c r="N21" s="67">
        <f>IF(K21=0,5,IF(M21&gt;=100%,5,IF(M21&gt;=95%,M21*100-95,0)))</f>
        <v>5</v>
      </c>
      <c r="O21" s="39">
        <v>64.38</v>
      </c>
      <c r="P21" s="39">
        <v>64.38</v>
      </c>
      <c r="Q21" s="66">
        <f>IF(ISERROR(P21/O21),0,P21/O21)</f>
        <v>1</v>
      </c>
      <c r="R21" s="67">
        <f>IF(O21=0,5,IF(Q21&gt;=100%,5,IF(Q21&gt;=95%,Q21*100-95,0)))</f>
        <v>5</v>
      </c>
      <c r="S21" s="39">
        <v>7386</v>
      </c>
      <c r="T21" s="39">
        <v>7386</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29" t="s">
        <v>337</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0</v>
      </c>
      <c r="H24" s="52">
        <f>IF(ISERROR(G24/G21),0,G24/G21)</f>
        <v>0</v>
      </c>
      <c r="I24" s="68">
        <f>IF(G21=0,1,IF(H24&gt;=60%,1,0))</f>
        <v>0</v>
      </c>
      <c r="J24" s="51">
        <v>71</v>
      </c>
      <c r="K24" s="52">
        <f>IF(ISERROR(J24/G21),0,J24/G21)</f>
        <v>0.612068965517241</v>
      </c>
      <c r="L24" s="68">
        <f>IF(G21=0,1,IF(K24&gt;=60%,1,0))</f>
        <v>1</v>
      </c>
      <c r="M24" s="51">
        <v>116</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338</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116</v>
      </c>
      <c r="H27" s="52">
        <f>IF(ISERROR(G27/G21),0,G27/G21)</f>
        <v>1</v>
      </c>
      <c r="I27" s="68">
        <f>IF(G21=0,1,IF(H27&gt;=85%,1,0))</f>
        <v>1</v>
      </c>
      <c r="J27" s="51">
        <v>116</v>
      </c>
      <c r="K27" s="52">
        <f>IF(ISERROR(J27/G21),0,J27/G21)</f>
        <v>1</v>
      </c>
      <c r="L27" s="68">
        <f>IF(G21=0,4,IF(K27&gt;=85%,4,0))</f>
        <v>4</v>
      </c>
      <c r="M27" s="51">
        <v>116</v>
      </c>
      <c r="N27" s="52">
        <f>IF(ISERROR(M27/G21),0,M27/G21)</f>
        <v>1</v>
      </c>
      <c r="O27" s="68">
        <f>IF(G21=0,2,IF(N27&gt;=85%,2,0))</f>
        <v>2</v>
      </c>
      <c r="P27" s="51">
        <v>116</v>
      </c>
      <c r="Q27" s="52">
        <f>IF(ISERROR(P27/G21),0,P27/G21)</f>
        <v>1</v>
      </c>
      <c r="R27" s="68">
        <f>IF(G21=0,2,IF(Q27&gt;=85%,2,0))</f>
        <v>2</v>
      </c>
      <c r="S27" s="51">
        <v>116</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339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2</v>
      </c>
      <c r="G29" s="12" t="s">
        <v>18</v>
      </c>
      <c r="H29" s="12"/>
      <c r="I29" s="12"/>
      <c r="J29" s="12"/>
      <c r="K29" s="12" t="s">
        <v>19</v>
      </c>
      <c r="L29" s="12"/>
      <c r="M29" s="12"/>
      <c r="N29" s="12"/>
      <c r="O29" s="29" t="s">
        <v>340</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116</v>
      </c>
      <c r="H31" s="54">
        <f>IF(ISERROR(G31/G21),0,G31/G21)</f>
        <v>1</v>
      </c>
      <c r="I31" s="52"/>
      <c r="J31" s="68">
        <f>IF(G21=0,2,IF(H31&gt;=60%,2,0))</f>
        <v>2</v>
      </c>
      <c r="K31" s="51"/>
      <c r="L31" s="54">
        <f>IF(ISERROR(K31/G21),0,K31/G21)</f>
        <v>0</v>
      </c>
      <c r="M31" s="52"/>
      <c r="N31" s="68">
        <f>IF(G21=0,2,IF(L31&gt;=60%,2,0))</f>
        <v>0</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341</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342</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80</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E9"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221" t="s">
        <v>343</v>
      </c>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row>
    <row r="5" s="1" customFormat="1" ht="28.5" customHeight="1" spans="1:34">
      <c r="A5" s="11" t="s">
        <v>85</v>
      </c>
      <c r="B5" s="11" t="s">
        <v>86</v>
      </c>
      <c r="C5" s="11" t="s">
        <v>87</v>
      </c>
      <c r="D5" s="11" t="s">
        <v>86</v>
      </c>
      <c r="E5" s="9"/>
      <c r="F5" s="9"/>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row>
    <row r="6" s="1" customFormat="1" ht="48" customHeight="1" spans="1:34">
      <c r="A6" s="12" t="s">
        <v>88</v>
      </c>
      <c r="B6" s="13">
        <v>30</v>
      </c>
      <c r="C6" s="14" t="s">
        <v>89</v>
      </c>
      <c r="D6" s="14">
        <v>10</v>
      </c>
      <c r="E6" s="15" t="s">
        <v>90</v>
      </c>
      <c r="F6" s="16">
        <f>K10+Q10+T10+X10+Z10+AD10+AG10</f>
        <v>2</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5766.93</v>
      </c>
      <c r="H10" s="25">
        <f>I10+L10+M10</f>
        <v>2605</v>
      </c>
      <c r="I10" s="21"/>
      <c r="J10" s="62">
        <f>IF(ISERROR(I10/G10),0,I10/G10)</f>
        <v>0</v>
      </c>
      <c r="K10" s="25">
        <f>IF(G21=0,2,IF(I10&gt;0,2,0))</f>
        <v>0</v>
      </c>
      <c r="L10" s="21"/>
      <c r="M10" s="17">
        <v>2605</v>
      </c>
      <c r="N10" s="21"/>
      <c r="O10" s="25">
        <f>M10+N10</f>
        <v>2605</v>
      </c>
      <c r="P10" s="62">
        <f>IF(ISERROR(O10/G10),0,O10/G10)</f>
        <v>0.451713476667828</v>
      </c>
      <c r="Q10" s="25">
        <f>IF(AND(G21=0,G10&gt;=0),2,IF(P10=0,0,IF(P10&lt;=40%,2,0)))</f>
        <v>0</v>
      </c>
      <c r="R10" s="21">
        <v>3161.93</v>
      </c>
      <c r="S10" s="62">
        <f>IF(ISERROR(R10/G10),0,R10/G10)</f>
        <v>0.548286523332171</v>
      </c>
      <c r="T10" s="25">
        <f>IF(AND(G21=0,G10&gt;=0),2,IF(S10=0,0,IF(S10&gt;=20%,2,0)))</f>
        <v>2</v>
      </c>
      <c r="U10" s="21"/>
      <c r="V10" s="21"/>
      <c r="W10" s="62">
        <f>IF(ISERROR(V10/G21),0,V10/G21)</f>
        <v>0</v>
      </c>
      <c r="X10" s="25">
        <f>IF(G21=0,1,IF(W10&gt;=30%,1,0))</f>
        <v>0</v>
      </c>
      <c r="Y10" s="25">
        <f>IF(OR(AA10&gt;0,AB10&gt;0),1,0)</f>
        <v>0</v>
      </c>
      <c r="Z10" s="25">
        <f>IF(G21=0,1,IF(Y10=1,1,0))</f>
        <v>0</v>
      </c>
      <c r="AA10" s="21"/>
      <c r="AB10" s="21"/>
      <c r="AC10" s="21"/>
      <c r="AD10" s="25">
        <f>IF(G21=0,1,IF(AC10=1,1,0))</f>
        <v>0</v>
      </c>
      <c r="AE10" s="21"/>
      <c r="AF10" s="62">
        <f>IF(ISERROR(AE10/G21),0,AE10/G21)</f>
        <v>0</v>
      </c>
      <c r="AG10" s="25">
        <f>IF(G21=0,1,IF(AF10&gt;=30%,1,0))</f>
        <v>0</v>
      </c>
      <c r="AH10" s="21"/>
    </row>
    <row r="11" s="1" customFormat="1" ht="29" customHeight="1" spans="1:34">
      <c r="A11" s="12"/>
      <c r="B11" s="13"/>
      <c r="C11" s="26" t="s">
        <v>111</v>
      </c>
      <c r="D11" s="26">
        <v>5</v>
      </c>
      <c r="E11" s="27" t="s">
        <v>112</v>
      </c>
      <c r="F11" s="28">
        <v>5</v>
      </c>
      <c r="G11" s="123" t="s">
        <v>344</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row>
    <row r="12" s="1" customFormat="1" ht="36" customHeight="1" spans="1:34">
      <c r="A12" s="12"/>
      <c r="B12" s="13"/>
      <c r="C12" s="30" t="s">
        <v>114</v>
      </c>
      <c r="D12" s="30">
        <v>10</v>
      </c>
      <c r="E12" s="15" t="s">
        <v>115</v>
      </c>
      <c r="F12" s="31">
        <v>10</v>
      </c>
      <c r="G12" s="32" t="s">
        <v>116</v>
      </c>
      <c r="H12" s="33"/>
      <c r="I12" s="33"/>
      <c r="J12" s="33" t="s">
        <v>117</v>
      </c>
      <c r="K12" s="33"/>
      <c r="L12" s="125" t="s">
        <v>345</v>
      </c>
      <c r="M12" s="125"/>
      <c r="N12" s="125"/>
      <c r="O12" s="125"/>
      <c r="P12" s="125"/>
      <c r="Q12" s="125"/>
      <c r="R12" s="125"/>
      <c r="S12" s="125"/>
      <c r="T12" s="125"/>
      <c r="U12" s="125"/>
      <c r="V12" s="125"/>
      <c r="W12" s="125"/>
      <c r="X12" s="125"/>
      <c r="Y12" s="125"/>
      <c r="Z12" s="125"/>
      <c r="AA12" s="125"/>
      <c r="AB12" s="125"/>
      <c r="AC12" s="125"/>
      <c r="AD12" s="125"/>
      <c r="AE12" s="125"/>
      <c r="AF12" s="125"/>
      <c r="AG12" s="125"/>
      <c r="AH12" s="125"/>
    </row>
    <row r="13" s="1" customFormat="1" ht="30" customHeight="1" spans="1:34">
      <c r="A13" s="12"/>
      <c r="B13" s="13"/>
      <c r="C13" s="34"/>
      <c r="D13" s="34"/>
      <c r="E13" s="19"/>
      <c r="F13" s="35"/>
      <c r="G13" s="32" t="s">
        <v>34</v>
      </c>
      <c r="H13" s="32" t="s">
        <v>119</v>
      </c>
      <c r="I13" s="32" t="s">
        <v>120</v>
      </c>
      <c r="J13" s="33" t="s">
        <v>121</v>
      </c>
      <c r="K13" s="33" t="s">
        <v>122</v>
      </c>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1" customFormat="1" ht="26" customHeight="1" spans="1:34">
      <c r="A14" s="12"/>
      <c r="B14" s="13"/>
      <c r="C14" s="36"/>
      <c r="D14" s="36"/>
      <c r="E14" s="23"/>
      <c r="F14" s="37"/>
      <c r="G14" s="38">
        <f>H14+I14</f>
        <v>5209</v>
      </c>
      <c r="H14" s="39">
        <v>5209</v>
      </c>
      <c r="I14" s="39"/>
      <c r="J14" s="63">
        <f>IF(ISERROR((L10+M10)/G14),0,(L10+M10)/G14)</f>
        <v>0.500095987713573</v>
      </c>
      <c r="K14" s="64">
        <f>IF(G21=0,8,_xlfn.IFS(J14&gt;=100%,8,J14&gt;=95%,7,J14&gt;=90%,6,J14&gt;=85%,5,J14&gt;=80%,4,J14&gt;=75%,3,J14&gt;=70%,2,J14&gt;=65%,1,J14&lt;65%,0))</f>
        <v>0</v>
      </c>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1" customFormat="1" ht="45" customHeight="1" spans="1:34">
      <c r="A15" s="12"/>
      <c r="B15" s="13"/>
      <c r="C15" s="26" t="s">
        <v>123</v>
      </c>
      <c r="D15" s="26">
        <v>5</v>
      </c>
      <c r="E15" s="27" t="s">
        <v>124</v>
      </c>
      <c r="F15" s="28">
        <v>5</v>
      </c>
      <c r="G15" s="123" t="s">
        <v>346</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1" customFormat="1" ht="66" customHeight="1" spans="1:34">
      <c r="A16" s="40" t="s">
        <v>126</v>
      </c>
      <c r="B16" s="18">
        <v>10</v>
      </c>
      <c r="C16" s="13" t="s">
        <v>127</v>
      </c>
      <c r="D16" s="13">
        <v>3</v>
      </c>
      <c r="E16" s="27" t="s">
        <v>128</v>
      </c>
      <c r="F16" s="28">
        <v>3</v>
      </c>
      <c r="G16" s="123" t="s">
        <v>347</v>
      </c>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1" customFormat="1" ht="61" customHeight="1" spans="1:34">
      <c r="A17" s="40"/>
      <c r="B17" s="18"/>
      <c r="C17" s="13" t="s">
        <v>130</v>
      </c>
      <c r="D17" s="13">
        <v>2</v>
      </c>
      <c r="E17" s="27" t="s">
        <v>131</v>
      </c>
      <c r="F17" s="28">
        <v>2</v>
      </c>
      <c r="G17" s="123" t="s">
        <v>348</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1" customFormat="1" ht="46" customHeight="1" spans="1:34">
      <c r="A18" s="41"/>
      <c r="B18" s="22"/>
      <c r="C18" s="13" t="s">
        <v>133</v>
      </c>
      <c r="D18" s="13">
        <v>5</v>
      </c>
      <c r="E18" s="27" t="s">
        <v>134</v>
      </c>
      <c r="F18" s="28">
        <v>5</v>
      </c>
      <c r="G18" s="123" t="s">
        <v>349</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136" t="s">
        <v>350</v>
      </c>
      <c r="X19" s="137"/>
      <c r="Y19" s="137"/>
      <c r="Z19" s="137"/>
      <c r="AA19" s="137"/>
      <c r="AB19" s="137"/>
      <c r="AC19" s="137"/>
      <c r="AD19" s="137"/>
      <c r="AE19" s="137"/>
      <c r="AF19" s="137"/>
      <c r="AG19" s="137"/>
      <c r="AH19" s="143"/>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38"/>
      <c r="X20" s="139"/>
      <c r="Y20" s="139"/>
      <c r="Z20" s="139"/>
      <c r="AA20" s="139"/>
      <c r="AB20" s="139"/>
      <c r="AC20" s="139"/>
      <c r="AD20" s="139"/>
      <c r="AE20" s="139"/>
      <c r="AF20" s="139"/>
      <c r="AG20" s="139"/>
      <c r="AH20" s="144"/>
    </row>
    <row r="21" s="1" customFormat="1" ht="36" customHeight="1" spans="1:34">
      <c r="A21" s="40"/>
      <c r="B21" s="18"/>
      <c r="C21" s="22"/>
      <c r="D21" s="22"/>
      <c r="E21" s="49"/>
      <c r="F21" s="50"/>
      <c r="G21" s="39">
        <v>49</v>
      </c>
      <c r="H21" s="39">
        <v>49</v>
      </c>
      <c r="I21" s="66">
        <f>IF(ISERROR(H21/G21),0,H21/G21)</f>
        <v>1</v>
      </c>
      <c r="J21" s="67">
        <f>IF(G21=0,10,IF(I21&gt;=100%,10,IF(I21&gt;=90%,I21*100-90,0)))</f>
        <v>10</v>
      </c>
      <c r="K21" s="39">
        <v>242</v>
      </c>
      <c r="L21" s="39">
        <v>242</v>
      </c>
      <c r="M21" s="66">
        <f>IF(ISERROR(L21/K21),0,L21/K21)</f>
        <v>1</v>
      </c>
      <c r="N21" s="67">
        <f>IF(K21=0,5,IF(M21&gt;=100%,5,IF(M21&gt;=95%,M21*100-95,0)))</f>
        <v>5</v>
      </c>
      <c r="O21" s="39">
        <v>105.36</v>
      </c>
      <c r="P21" s="39">
        <v>105.36</v>
      </c>
      <c r="Q21" s="66">
        <f>IF(ISERROR(P21/O21),0,P21/O21)</f>
        <v>1</v>
      </c>
      <c r="R21" s="67">
        <f>IF(O21=0,5,IF(Q21&gt;=100%,5,IF(Q21&gt;=95%,Q21*100-95,0)))</f>
        <v>5</v>
      </c>
      <c r="S21" s="39">
        <v>14859</v>
      </c>
      <c r="T21" s="39">
        <v>14859</v>
      </c>
      <c r="U21" s="66">
        <f>IF(ISERROR(T21/S21),0,T21/S21)</f>
        <v>1</v>
      </c>
      <c r="V21" s="67">
        <f>IF(S21=0,10,IF(U21&gt;=100%,10,IF(U21&gt;=90%,U21*100-90,0)))</f>
        <v>10</v>
      </c>
      <c r="W21" s="140"/>
      <c r="X21" s="141"/>
      <c r="Y21" s="141"/>
      <c r="Z21" s="141"/>
      <c r="AA21" s="141"/>
      <c r="AB21" s="141"/>
      <c r="AC21" s="141"/>
      <c r="AD21" s="141"/>
      <c r="AE21" s="141"/>
      <c r="AF21" s="141"/>
      <c r="AG21" s="141"/>
      <c r="AH21" s="145"/>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12" t="s">
        <v>351</v>
      </c>
      <c r="S22" s="12"/>
      <c r="T22" s="12"/>
      <c r="U22" s="12"/>
      <c r="V22" s="12"/>
      <c r="W22" s="12"/>
      <c r="X22" s="12"/>
      <c r="Y22" s="12"/>
      <c r="Z22" s="12"/>
      <c r="AA22" s="12"/>
      <c r="AB22" s="12"/>
      <c r="AC22" s="12"/>
      <c r="AD22" s="12"/>
      <c r="AE22" s="12"/>
      <c r="AF22" s="12"/>
      <c r="AG22" s="12"/>
      <c r="AH22" s="12"/>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
      <c r="S23" s="12"/>
      <c r="T23" s="12"/>
      <c r="U23" s="12"/>
      <c r="V23" s="12"/>
      <c r="W23" s="12"/>
      <c r="X23" s="12"/>
      <c r="Y23" s="12"/>
      <c r="Z23" s="12"/>
      <c r="AA23" s="12"/>
      <c r="AB23" s="12"/>
      <c r="AC23" s="12"/>
      <c r="AD23" s="12"/>
      <c r="AE23" s="12"/>
      <c r="AF23" s="12"/>
      <c r="AG23" s="12"/>
      <c r="AH23" s="12"/>
    </row>
    <row r="24" s="1" customFormat="1" ht="36" customHeight="1" spans="1:34">
      <c r="A24" s="40"/>
      <c r="B24" s="18"/>
      <c r="C24" s="18"/>
      <c r="D24" s="18"/>
      <c r="E24" s="47"/>
      <c r="F24" s="48"/>
      <c r="G24" s="51">
        <v>30</v>
      </c>
      <c r="H24" s="52">
        <f>IF(ISERROR(G24/G21),0,G24/G21)</f>
        <v>0.612244897959184</v>
      </c>
      <c r="I24" s="68">
        <f>IF(G21=0,1,IF(H24&gt;=60%,1,0))</f>
        <v>1</v>
      </c>
      <c r="J24" s="51">
        <v>30</v>
      </c>
      <c r="K24" s="52">
        <f>IF(ISERROR(J24/G21),0,J24/G21)</f>
        <v>0.612244897959184</v>
      </c>
      <c r="L24" s="68">
        <f>IF(G21=0,1,IF(K24&gt;=60%,1,0))</f>
        <v>1</v>
      </c>
      <c r="M24" s="51">
        <v>49</v>
      </c>
      <c r="N24" s="52">
        <f>IF(ISERROR(M24/G21),0,M24/G21)</f>
        <v>1</v>
      </c>
      <c r="O24" s="68">
        <f>IF(G21=0,2,IF(N24&gt;=100%,2,0))</f>
        <v>2</v>
      </c>
      <c r="P24" s="51">
        <v>0</v>
      </c>
      <c r="Q24" s="68">
        <f>IF(G21=0,1,IF(P24=1,1,0))</f>
        <v>0</v>
      </c>
      <c r="R24" s="12"/>
      <c r="S24" s="12"/>
      <c r="T24" s="12"/>
      <c r="U24" s="12"/>
      <c r="V24" s="12"/>
      <c r="W24" s="12"/>
      <c r="X24" s="12"/>
      <c r="Y24" s="12"/>
      <c r="Z24" s="12"/>
      <c r="AA24" s="12"/>
      <c r="AB24" s="12"/>
      <c r="AC24" s="12"/>
      <c r="AD24" s="12"/>
      <c r="AE24" s="12"/>
      <c r="AF24" s="12"/>
      <c r="AG24" s="12"/>
      <c r="AH24" s="12"/>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124" t="s">
        <v>352</v>
      </c>
      <c r="W25" s="124"/>
      <c r="X25" s="124"/>
      <c r="Y25" s="124"/>
      <c r="Z25" s="124"/>
      <c r="AA25" s="124"/>
      <c r="AB25" s="124"/>
      <c r="AC25" s="124"/>
      <c r="AD25" s="124"/>
      <c r="AE25" s="124"/>
      <c r="AF25" s="124"/>
      <c r="AG25" s="124"/>
      <c r="AH25" s="124"/>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4"/>
      <c r="W26" s="124"/>
      <c r="X26" s="124"/>
      <c r="Y26" s="124"/>
      <c r="Z26" s="124"/>
      <c r="AA26" s="124"/>
      <c r="AB26" s="124"/>
      <c r="AC26" s="124"/>
      <c r="AD26" s="124"/>
      <c r="AE26" s="124"/>
      <c r="AF26" s="124"/>
      <c r="AG26" s="124"/>
      <c r="AH26" s="124"/>
    </row>
    <row r="27" s="1" customFormat="1" ht="38" customHeight="1" spans="1:34">
      <c r="A27" s="40"/>
      <c r="B27" s="18"/>
      <c r="C27" s="22"/>
      <c r="D27" s="22"/>
      <c r="E27" s="49"/>
      <c r="F27" s="50"/>
      <c r="G27" s="51">
        <v>49</v>
      </c>
      <c r="H27" s="52">
        <f>IF(ISERROR(G27/G21),0,G27/G21)</f>
        <v>1</v>
      </c>
      <c r="I27" s="68">
        <f>IF(G21=0,1,IF(H27&gt;=85%,1,0))</f>
        <v>1</v>
      </c>
      <c r="J27" s="51">
        <v>49</v>
      </c>
      <c r="K27" s="52">
        <f>IF(ISERROR(J27/G21),0,J27/G21)</f>
        <v>1</v>
      </c>
      <c r="L27" s="68">
        <f>IF(G21=0,4,IF(K27&gt;=85%,4,0))</f>
        <v>4</v>
      </c>
      <c r="M27" s="51">
        <v>49</v>
      </c>
      <c r="N27" s="52">
        <f>IF(ISERROR(M27/G21),0,M27/G21)</f>
        <v>1</v>
      </c>
      <c r="O27" s="68">
        <f>IF(G21=0,2,IF(N27&gt;=85%,2,0))</f>
        <v>2</v>
      </c>
      <c r="P27" s="51">
        <v>49</v>
      </c>
      <c r="Q27" s="52">
        <f>IF(ISERROR(P27/G21),0,P27/G21)</f>
        <v>1</v>
      </c>
      <c r="R27" s="68">
        <f>IF(G21=0,2,IF(Q27&gt;=85%,2,0))</f>
        <v>2</v>
      </c>
      <c r="S27" s="51">
        <v>49</v>
      </c>
      <c r="T27" s="52">
        <f>IF(ISERROR(S27/G21),0,S27/G21)</f>
        <v>1</v>
      </c>
      <c r="U27" s="68">
        <f>IF(G21=0,1,IF(T27&gt;=50%,1,0))</f>
        <v>1</v>
      </c>
      <c r="V27" s="124"/>
      <c r="W27" s="124"/>
      <c r="X27" s="124"/>
      <c r="Y27" s="124"/>
      <c r="Z27" s="124"/>
      <c r="AA27" s="124"/>
      <c r="AB27" s="124"/>
      <c r="AC27" s="124"/>
      <c r="AD27" s="124"/>
      <c r="AE27" s="124"/>
      <c r="AF27" s="124"/>
      <c r="AG27" s="124"/>
      <c r="AH27" s="124"/>
    </row>
    <row r="28" s="1" customFormat="1" ht="41" customHeight="1" spans="1:34">
      <c r="A28" s="40"/>
      <c r="B28" s="18"/>
      <c r="C28" s="13" t="s">
        <v>167</v>
      </c>
      <c r="D28" s="13">
        <v>4</v>
      </c>
      <c r="E28" s="53" t="s">
        <v>168</v>
      </c>
      <c r="F28" s="28">
        <v>4</v>
      </c>
      <c r="G28" s="123" t="s">
        <v>353</v>
      </c>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123" t="s">
        <v>354</v>
      </c>
      <c r="P29" s="123"/>
      <c r="Q29" s="123"/>
      <c r="R29" s="123"/>
      <c r="S29" s="123"/>
      <c r="T29" s="123"/>
      <c r="U29" s="123"/>
      <c r="V29" s="123"/>
      <c r="W29" s="123"/>
      <c r="X29" s="123"/>
      <c r="Y29" s="123"/>
      <c r="Z29" s="123"/>
      <c r="AA29" s="123"/>
      <c r="AB29" s="123"/>
      <c r="AC29" s="123"/>
      <c r="AD29" s="123"/>
      <c r="AE29" s="123"/>
      <c r="AF29" s="123"/>
      <c r="AG29" s="123"/>
      <c r="AH29" s="123"/>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123"/>
      <c r="P30" s="123"/>
      <c r="Q30" s="123"/>
      <c r="R30" s="123"/>
      <c r="S30" s="123"/>
      <c r="T30" s="123"/>
      <c r="U30" s="123"/>
      <c r="V30" s="123"/>
      <c r="W30" s="123"/>
      <c r="X30" s="123"/>
      <c r="Y30" s="123"/>
      <c r="Z30" s="123"/>
      <c r="AA30" s="123"/>
      <c r="AB30" s="123"/>
      <c r="AC30" s="123"/>
      <c r="AD30" s="123"/>
      <c r="AE30" s="123"/>
      <c r="AF30" s="123"/>
      <c r="AG30" s="123"/>
      <c r="AH30" s="123"/>
    </row>
    <row r="31" s="1" customFormat="1" ht="35" customHeight="1" spans="1:34">
      <c r="A31" s="40"/>
      <c r="B31" s="18"/>
      <c r="C31" s="13"/>
      <c r="D31" s="13"/>
      <c r="E31" s="53"/>
      <c r="F31" s="50"/>
      <c r="G31" s="51">
        <v>49</v>
      </c>
      <c r="H31" s="54">
        <f>IF(ISERROR(G31/G21),0,G31/G21)</f>
        <v>1</v>
      </c>
      <c r="I31" s="52"/>
      <c r="J31" s="68">
        <f>IF(G21=0,2,IF(H31&gt;=60%,2,0))</f>
        <v>2</v>
      </c>
      <c r="K31" s="51">
        <v>49</v>
      </c>
      <c r="L31" s="54">
        <f>IF(ISERROR(K31/G21),0,K31/G21)</f>
        <v>1</v>
      </c>
      <c r="M31" s="52"/>
      <c r="N31" s="68">
        <f>IF(G21=0,2,IF(L31&gt;=60%,2,0))</f>
        <v>2</v>
      </c>
      <c r="O31" s="123"/>
      <c r="P31" s="123"/>
      <c r="Q31" s="123"/>
      <c r="R31" s="123"/>
      <c r="S31" s="123"/>
      <c r="T31" s="123"/>
      <c r="U31" s="123"/>
      <c r="V31" s="123"/>
      <c r="W31" s="123"/>
      <c r="X31" s="123"/>
      <c r="Y31" s="123"/>
      <c r="Z31" s="123"/>
      <c r="AA31" s="123"/>
      <c r="AB31" s="123"/>
      <c r="AC31" s="123"/>
      <c r="AD31" s="123"/>
      <c r="AE31" s="123"/>
      <c r="AF31" s="123"/>
      <c r="AG31" s="123"/>
      <c r="AH31" s="123"/>
    </row>
    <row r="32" s="1" customFormat="1" ht="51" customHeight="1" spans="1:34">
      <c r="A32" s="40"/>
      <c r="B32" s="18"/>
      <c r="C32" s="22" t="s">
        <v>173</v>
      </c>
      <c r="D32" s="55">
        <v>2</v>
      </c>
      <c r="E32" s="49" t="s">
        <v>174</v>
      </c>
      <c r="F32" s="103">
        <v>2</v>
      </c>
      <c r="G32" s="123" t="s">
        <v>355</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1" customFormat="1" ht="45" customHeight="1" spans="1:34">
      <c r="A33" s="40"/>
      <c r="B33" s="18"/>
      <c r="C33" s="14" t="s">
        <v>176</v>
      </c>
      <c r="D33" s="14">
        <v>5</v>
      </c>
      <c r="E33" s="42" t="s">
        <v>177</v>
      </c>
      <c r="F33" s="43">
        <f>IF(G34&gt;=80%,5,IF(G34&gt;75%,(G34-75%)*100,0))</f>
        <v>5</v>
      </c>
      <c r="G33" s="29" t="s">
        <v>178</v>
      </c>
      <c r="H33" s="123" t="s">
        <v>356</v>
      </c>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1" customFormat="1" ht="35" customHeight="1" spans="1:34">
      <c r="A34" s="41"/>
      <c r="B34" s="22"/>
      <c r="C34" s="22"/>
      <c r="D34" s="22"/>
      <c r="E34" s="49"/>
      <c r="F34" s="50"/>
      <c r="G34" s="29">
        <v>85</v>
      </c>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row r="35" s="2" customFormat="1" ht="30" customHeight="1" spans="1:34">
      <c r="A35" s="12" t="s">
        <v>34</v>
      </c>
      <c r="B35" s="12"/>
      <c r="C35" s="12"/>
      <c r="D35" s="57">
        <f>B6+B16+B20+B33</f>
        <v>100</v>
      </c>
      <c r="E35" s="58"/>
      <c r="F35" s="59">
        <f>SUM(F6:F33)</f>
        <v>91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E11"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357</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2</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358</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3675</v>
      </c>
      <c r="H10" s="25">
        <f>I10+L10+M10</f>
        <v>1722</v>
      </c>
      <c r="I10" s="21"/>
      <c r="J10" s="62">
        <f>IF(ISERROR(I10/G10),0,I10/G10)</f>
        <v>0</v>
      </c>
      <c r="K10" s="25">
        <f>IF(G21=0,2,IF(I10&gt;0,2,0))</f>
        <v>0</v>
      </c>
      <c r="L10" s="21"/>
      <c r="M10" s="17">
        <v>1722</v>
      </c>
      <c r="N10" s="21">
        <v>1203</v>
      </c>
      <c r="O10" s="25">
        <f>M10+N10</f>
        <v>2925</v>
      </c>
      <c r="P10" s="62">
        <f>IF(ISERROR(O10/G10),0,O10/G10)</f>
        <v>0.795918367346939</v>
      </c>
      <c r="Q10" s="25">
        <f>IF(AND(G21=0,G10&gt;=0),2,IF(P10=0,0,IF(P10&lt;=40%,2,0)))</f>
        <v>0</v>
      </c>
      <c r="R10" s="21">
        <v>750</v>
      </c>
      <c r="S10" s="62">
        <f>IF(ISERROR(R10/G10),0,R10/G10)</f>
        <v>0.204081632653061</v>
      </c>
      <c r="T10" s="25">
        <f>IF(AND(G21=0,G10&gt;=0),2,IF(S10=0,0,IF(S10&gt;=20%,2,0)))</f>
        <v>2</v>
      </c>
      <c r="U10" s="21"/>
      <c r="V10" s="21"/>
      <c r="W10" s="62">
        <f>IF(ISERROR(V10/G21),0,V10/G21)</f>
        <v>0</v>
      </c>
      <c r="X10" s="25">
        <f>IF(G21=0,1,IF(W10&gt;=30%,1,0))</f>
        <v>0</v>
      </c>
      <c r="Y10" s="25">
        <f>IF(OR(AA10&gt;0,AB10&gt;0),1,0)</f>
        <v>0</v>
      </c>
      <c r="Z10" s="25">
        <f>IF(G21=0,1,IF(Y10=1,1,0))</f>
        <v>0</v>
      </c>
      <c r="AA10" s="21"/>
      <c r="AB10" s="21"/>
      <c r="AC10" s="21"/>
      <c r="AD10" s="25">
        <f>IF(G21=0,1,IF(AC10=1,1,0))</f>
        <v>0</v>
      </c>
      <c r="AE10" s="21"/>
      <c r="AF10" s="62">
        <f>IF(ISERROR(AE10/G21),0,AE10/G21)</f>
        <v>0</v>
      </c>
      <c r="AG10" s="25">
        <f>IF(G21=0,1,IF(AF10&gt;=30%,1,0))</f>
        <v>0</v>
      </c>
      <c r="AH10" s="21"/>
    </row>
    <row r="11" s="1" customFormat="1" ht="29" customHeight="1" spans="1:34">
      <c r="A11" s="12"/>
      <c r="B11" s="13"/>
      <c r="C11" s="26" t="s">
        <v>111</v>
      </c>
      <c r="D11" s="26">
        <v>5</v>
      </c>
      <c r="E11" s="27" t="s">
        <v>112</v>
      </c>
      <c r="F11" s="28">
        <v>5</v>
      </c>
      <c r="G11" s="123" t="s">
        <v>344</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row>
    <row r="12" s="1" customFormat="1" ht="36" customHeight="1" spans="1:34">
      <c r="A12" s="12"/>
      <c r="B12" s="13"/>
      <c r="C12" s="30" t="s">
        <v>114</v>
      </c>
      <c r="D12" s="30">
        <v>10</v>
      </c>
      <c r="E12" s="15" t="s">
        <v>115</v>
      </c>
      <c r="F12" s="31">
        <v>10</v>
      </c>
      <c r="G12" s="32" t="s">
        <v>116</v>
      </c>
      <c r="H12" s="33"/>
      <c r="I12" s="33"/>
      <c r="J12" s="33" t="s">
        <v>117</v>
      </c>
      <c r="K12" s="33"/>
      <c r="L12" s="125" t="s">
        <v>345</v>
      </c>
      <c r="M12" s="125"/>
      <c r="N12" s="125"/>
      <c r="O12" s="125"/>
      <c r="P12" s="125"/>
      <c r="Q12" s="125"/>
      <c r="R12" s="125"/>
      <c r="S12" s="125"/>
      <c r="T12" s="125"/>
      <c r="U12" s="125"/>
      <c r="V12" s="125"/>
      <c r="W12" s="125"/>
      <c r="X12" s="125"/>
      <c r="Y12" s="125"/>
      <c r="Z12" s="125"/>
      <c r="AA12" s="125"/>
      <c r="AB12" s="125"/>
      <c r="AC12" s="125"/>
      <c r="AD12" s="125"/>
      <c r="AE12" s="125"/>
      <c r="AF12" s="125"/>
      <c r="AG12" s="125"/>
      <c r="AH12" s="125"/>
    </row>
    <row r="13" s="1" customFormat="1" ht="30" customHeight="1" spans="1:34">
      <c r="A13" s="12"/>
      <c r="B13" s="13"/>
      <c r="C13" s="34"/>
      <c r="D13" s="34"/>
      <c r="E13" s="19"/>
      <c r="F13" s="35"/>
      <c r="G13" s="32" t="s">
        <v>34</v>
      </c>
      <c r="H13" s="32" t="s">
        <v>119</v>
      </c>
      <c r="I13" s="32" t="s">
        <v>120</v>
      </c>
      <c r="J13" s="33" t="s">
        <v>121</v>
      </c>
      <c r="K13" s="33" t="s">
        <v>122</v>
      </c>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1" customFormat="1" ht="26" customHeight="1" spans="1:34">
      <c r="A14" s="12"/>
      <c r="B14" s="13"/>
      <c r="C14" s="36"/>
      <c r="D14" s="36"/>
      <c r="E14" s="23"/>
      <c r="F14" s="37"/>
      <c r="G14" s="38">
        <f>H14+I14</f>
        <v>2925</v>
      </c>
      <c r="H14" s="39">
        <v>2925</v>
      </c>
      <c r="I14" s="39"/>
      <c r="J14" s="63">
        <f>IF(ISERROR((L10+M10)/G14),0,(L10+M10)/G14)</f>
        <v>0.588717948717949</v>
      </c>
      <c r="K14" s="64">
        <f>IF(G21=0,8,_xlfn.IFS(J14&gt;=100%,8,J14&gt;=95%,7,J14&gt;=90%,6,J14&gt;=85%,5,J14&gt;=80%,4,J14&gt;=75%,3,J14&gt;=70%,2,J14&gt;=65%,1,J14&lt;65%,0))</f>
        <v>0</v>
      </c>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1" customFormat="1" ht="45" customHeight="1" spans="1:34">
      <c r="A15" s="12"/>
      <c r="B15" s="13"/>
      <c r="C15" s="26" t="s">
        <v>123</v>
      </c>
      <c r="D15" s="26">
        <v>5</v>
      </c>
      <c r="E15" s="27" t="s">
        <v>124</v>
      </c>
      <c r="F15" s="28">
        <v>5</v>
      </c>
      <c r="G15" s="123" t="s">
        <v>346</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1" customFormat="1" ht="66" customHeight="1" spans="1:34">
      <c r="A16" s="40" t="s">
        <v>126</v>
      </c>
      <c r="B16" s="18">
        <v>10</v>
      </c>
      <c r="C16" s="13" t="s">
        <v>127</v>
      </c>
      <c r="D16" s="13">
        <v>3</v>
      </c>
      <c r="E16" s="27" t="s">
        <v>128</v>
      </c>
      <c r="F16" s="28">
        <v>3</v>
      </c>
      <c r="G16" s="123" t="s">
        <v>359</v>
      </c>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1" customFormat="1" ht="61" customHeight="1" spans="1:34">
      <c r="A17" s="40"/>
      <c r="B17" s="18"/>
      <c r="C17" s="13" t="s">
        <v>130</v>
      </c>
      <c r="D17" s="13">
        <v>2</v>
      </c>
      <c r="E17" s="27" t="s">
        <v>131</v>
      </c>
      <c r="F17" s="28">
        <v>2</v>
      </c>
      <c r="G17" s="123" t="s">
        <v>360</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1" customFormat="1" ht="46" customHeight="1" spans="1:34">
      <c r="A18" s="41"/>
      <c r="B18" s="22"/>
      <c r="C18" s="13" t="s">
        <v>133</v>
      </c>
      <c r="D18" s="13">
        <v>5</v>
      </c>
      <c r="E18" s="27" t="s">
        <v>134</v>
      </c>
      <c r="F18" s="28">
        <v>5</v>
      </c>
      <c r="G18" s="123" t="s">
        <v>361</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362</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40</v>
      </c>
      <c r="H21" s="39">
        <v>40</v>
      </c>
      <c r="I21" s="66">
        <f>IF(ISERROR(H21/G21),0,H21/G21)</f>
        <v>1</v>
      </c>
      <c r="J21" s="67">
        <f>IF(G21=0,10,IF(I21&gt;=100%,10,IF(I21&gt;=90%,I21*100-90,0)))</f>
        <v>10</v>
      </c>
      <c r="K21" s="39">
        <v>69</v>
      </c>
      <c r="L21" s="39">
        <v>69</v>
      </c>
      <c r="M21" s="66">
        <f>IF(ISERROR(L21/K21),0,L21/K21)</f>
        <v>1</v>
      </c>
      <c r="N21" s="67">
        <f>IF(K21=0,5,IF(M21&gt;=100%,5,IF(M21&gt;=95%,M21*100-95,0)))</f>
        <v>5</v>
      </c>
      <c r="O21" s="39">
        <v>25.76</v>
      </c>
      <c r="P21" s="39">
        <v>25.76</v>
      </c>
      <c r="Q21" s="66">
        <f>IF(ISERROR(P21/O21),0,P21/O21)</f>
        <v>1</v>
      </c>
      <c r="R21" s="67">
        <f>IF(O21=0,5,IF(Q21&gt;=100%,5,IF(Q21&gt;=95%,Q21*100-95,0)))</f>
        <v>5</v>
      </c>
      <c r="S21" s="39">
        <v>3036</v>
      </c>
      <c r="T21" s="39">
        <v>3036</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3</v>
      </c>
      <c r="G22" s="12" t="s">
        <v>154</v>
      </c>
      <c r="H22" s="29"/>
      <c r="I22" s="29"/>
      <c r="J22" s="12" t="s">
        <v>155</v>
      </c>
      <c r="K22" s="29"/>
      <c r="L22" s="29"/>
      <c r="M22" s="29" t="s">
        <v>156</v>
      </c>
      <c r="N22" s="29"/>
      <c r="O22" s="29"/>
      <c r="P22" s="29" t="s">
        <v>157</v>
      </c>
      <c r="Q22" s="29"/>
      <c r="R22" s="123" t="s">
        <v>363</v>
      </c>
      <c r="S22" s="123"/>
      <c r="T22" s="123"/>
      <c r="U22" s="123"/>
      <c r="V22" s="123"/>
      <c r="W22" s="123"/>
      <c r="X22" s="123"/>
      <c r="Y22" s="123"/>
      <c r="Z22" s="123"/>
      <c r="AA22" s="123"/>
      <c r="AB22" s="123"/>
      <c r="AC22" s="123"/>
      <c r="AD22" s="123"/>
      <c r="AE22" s="123"/>
      <c r="AF22" s="123"/>
      <c r="AG22" s="123"/>
      <c r="AH22" s="123"/>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3"/>
      <c r="S23" s="123"/>
      <c r="T23" s="123"/>
      <c r="U23" s="123"/>
      <c r="V23" s="123"/>
      <c r="W23" s="123"/>
      <c r="X23" s="123"/>
      <c r="Y23" s="123"/>
      <c r="Z23" s="123"/>
      <c r="AA23" s="123"/>
      <c r="AB23" s="123"/>
      <c r="AC23" s="123"/>
      <c r="AD23" s="123"/>
      <c r="AE23" s="123"/>
      <c r="AF23" s="123"/>
      <c r="AG23" s="123"/>
      <c r="AH23" s="123"/>
    </row>
    <row r="24" s="1" customFormat="1" ht="36" customHeight="1" spans="1:34">
      <c r="A24" s="40"/>
      <c r="B24" s="18"/>
      <c r="C24" s="18"/>
      <c r="D24" s="18"/>
      <c r="E24" s="47"/>
      <c r="F24" s="48"/>
      <c r="G24" s="51"/>
      <c r="H24" s="52">
        <f>IF(ISERROR(G24/G21),0,G24/G21)</f>
        <v>0</v>
      </c>
      <c r="I24" s="68">
        <f>IF(G21=0,1,IF(H24&gt;=60%,1,0))</f>
        <v>0</v>
      </c>
      <c r="J24" s="51">
        <v>40</v>
      </c>
      <c r="K24" s="52">
        <f>IF(ISERROR(J24/G21),0,J24/G21)</f>
        <v>1</v>
      </c>
      <c r="L24" s="68">
        <f>IF(G21=0,1,IF(K24&gt;=60%,1,0))</f>
        <v>1</v>
      </c>
      <c r="M24" s="51">
        <v>40</v>
      </c>
      <c r="N24" s="52">
        <f>IF(ISERROR(M24/G21),0,M24/G21)</f>
        <v>1</v>
      </c>
      <c r="O24" s="68">
        <f>IF(G21=0,2,IF(N24&gt;=100%,2,0))</f>
        <v>2</v>
      </c>
      <c r="P24" s="51"/>
      <c r="Q24" s="68">
        <f>IF(G21=0,1,IF(P24=1,1,0))</f>
        <v>0</v>
      </c>
      <c r="R24" s="123"/>
      <c r="S24" s="123"/>
      <c r="T24" s="123"/>
      <c r="U24" s="123"/>
      <c r="V24" s="123"/>
      <c r="W24" s="123"/>
      <c r="X24" s="123"/>
      <c r="Y24" s="123"/>
      <c r="Z24" s="123"/>
      <c r="AA24" s="123"/>
      <c r="AB24" s="123"/>
      <c r="AC24" s="123"/>
      <c r="AD24" s="123"/>
      <c r="AE24" s="123"/>
      <c r="AF24" s="123"/>
      <c r="AG24" s="123"/>
      <c r="AH24" s="123"/>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12" t="s">
        <v>364</v>
      </c>
      <c r="W25" s="12"/>
      <c r="X25" s="12"/>
      <c r="Y25" s="12"/>
      <c r="Z25" s="12"/>
      <c r="AA25" s="12"/>
      <c r="AB25" s="12"/>
      <c r="AC25" s="12"/>
      <c r="AD25" s="12"/>
      <c r="AE25" s="12"/>
      <c r="AF25" s="12"/>
      <c r="AG25" s="12"/>
      <c r="AH25" s="12"/>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
      <c r="W26" s="12"/>
      <c r="X26" s="12"/>
      <c r="Y26" s="12"/>
      <c r="Z26" s="12"/>
      <c r="AA26" s="12"/>
      <c r="AB26" s="12"/>
      <c r="AC26" s="12"/>
      <c r="AD26" s="12"/>
      <c r="AE26" s="12"/>
      <c r="AF26" s="12"/>
      <c r="AG26" s="12"/>
      <c r="AH26" s="12"/>
    </row>
    <row r="27" s="1" customFormat="1" ht="38" customHeight="1" spans="1:34">
      <c r="A27" s="40"/>
      <c r="B27" s="18"/>
      <c r="C27" s="22"/>
      <c r="D27" s="22"/>
      <c r="E27" s="49"/>
      <c r="F27" s="50"/>
      <c r="G27" s="51">
        <v>40</v>
      </c>
      <c r="H27" s="52">
        <f>IF(ISERROR(G27/G21),0,G27/G21)</f>
        <v>1</v>
      </c>
      <c r="I27" s="68">
        <f>IF(G21=0,1,IF(H27&gt;=85%,1,0))</f>
        <v>1</v>
      </c>
      <c r="J27" s="51">
        <v>40</v>
      </c>
      <c r="K27" s="52">
        <f>IF(ISERROR(J27/G21),0,J27/G21)</f>
        <v>1</v>
      </c>
      <c r="L27" s="68">
        <f>IF(G21=0,4,IF(K27&gt;=85%,4,0))</f>
        <v>4</v>
      </c>
      <c r="M27" s="51">
        <v>40</v>
      </c>
      <c r="N27" s="52">
        <f>IF(ISERROR(M27/G21),0,M27/G21)</f>
        <v>1</v>
      </c>
      <c r="O27" s="68">
        <f>IF(G21=0,2,IF(N27&gt;=85%,2,0))</f>
        <v>2</v>
      </c>
      <c r="P27" s="51">
        <v>40</v>
      </c>
      <c r="Q27" s="52">
        <f>IF(ISERROR(P27/G21),0,P27/G21)</f>
        <v>1</v>
      </c>
      <c r="R27" s="68">
        <f>IF(G21=0,2,IF(Q27&gt;=85%,2,0))</f>
        <v>2</v>
      </c>
      <c r="S27" s="51">
        <v>40</v>
      </c>
      <c r="T27" s="52">
        <f>IF(ISERROR(S27/G21),0,S27/G21)</f>
        <v>1</v>
      </c>
      <c r="U27" s="68">
        <f>IF(G21=0,1,IF(T27&gt;=50%,1,0))</f>
        <v>1</v>
      </c>
      <c r="V27" s="12"/>
      <c r="W27" s="12"/>
      <c r="X27" s="12"/>
      <c r="Y27" s="12"/>
      <c r="Z27" s="12"/>
      <c r="AA27" s="12"/>
      <c r="AB27" s="12"/>
      <c r="AC27" s="12"/>
      <c r="AD27" s="12"/>
      <c r="AE27" s="12"/>
      <c r="AF27" s="12"/>
      <c r="AG27" s="12"/>
      <c r="AH27" s="12"/>
    </row>
    <row r="28" s="1" customFormat="1" ht="41" customHeight="1" spans="1:34">
      <c r="A28" s="40"/>
      <c r="B28" s="18"/>
      <c r="C28" s="13" t="s">
        <v>167</v>
      </c>
      <c r="D28" s="13">
        <v>4</v>
      </c>
      <c r="E28" s="53" t="s">
        <v>168</v>
      </c>
      <c r="F28" s="28">
        <v>4</v>
      </c>
      <c r="G28" s="123" t="s">
        <v>365</v>
      </c>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123" t="s">
        <v>366</v>
      </c>
      <c r="P29" s="123"/>
      <c r="Q29" s="123"/>
      <c r="R29" s="123"/>
      <c r="S29" s="123"/>
      <c r="T29" s="123"/>
      <c r="U29" s="123"/>
      <c r="V29" s="123"/>
      <c r="W29" s="123"/>
      <c r="X29" s="123"/>
      <c r="Y29" s="123"/>
      <c r="Z29" s="123"/>
      <c r="AA29" s="123"/>
      <c r="AB29" s="123"/>
      <c r="AC29" s="123"/>
      <c r="AD29" s="123"/>
      <c r="AE29" s="123"/>
      <c r="AF29" s="123"/>
      <c r="AG29" s="123"/>
      <c r="AH29" s="123"/>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123"/>
      <c r="P30" s="123"/>
      <c r="Q30" s="123"/>
      <c r="R30" s="123"/>
      <c r="S30" s="123"/>
      <c r="T30" s="123"/>
      <c r="U30" s="123"/>
      <c r="V30" s="123"/>
      <c r="W30" s="123"/>
      <c r="X30" s="123"/>
      <c r="Y30" s="123"/>
      <c r="Z30" s="123"/>
      <c r="AA30" s="123"/>
      <c r="AB30" s="123"/>
      <c r="AC30" s="123"/>
      <c r="AD30" s="123"/>
      <c r="AE30" s="123"/>
      <c r="AF30" s="123"/>
      <c r="AG30" s="123"/>
      <c r="AH30" s="123"/>
    </row>
    <row r="31" s="1" customFormat="1" ht="35" customHeight="1" spans="1:34">
      <c r="A31" s="40"/>
      <c r="B31" s="18"/>
      <c r="C31" s="13"/>
      <c r="D31" s="13"/>
      <c r="E31" s="53"/>
      <c r="F31" s="50"/>
      <c r="G31" s="51">
        <v>40</v>
      </c>
      <c r="H31" s="54">
        <f>IF(ISERROR(G31/G21),0,G31/G21)</f>
        <v>1</v>
      </c>
      <c r="I31" s="52"/>
      <c r="J31" s="68">
        <f>IF(G21=0,2,IF(H31&gt;=60%,2,0))</f>
        <v>2</v>
      </c>
      <c r="K31" s="51">
        <v>40</v>
      </c>
      <c r="L31" s="54">
        <f>IF(ISERROR(K31/G21),0,K31/G21)</f>
        <v>1</v>
      </c>
      <c r="M31" s="52"/>
      <c r="N31" s="68">
        <f>IF(G21=0,2,IF(L31&gt;=60%,2,0))</f>
        <v>2</v>
      </c>
      <c r="O31" s="123"/>
      <c r="P31" s="123"/>
      <c r="Q31" s="123"/>
      <c r="R31" s="123"/>
      <c r="S31" s="123"/>
      <c r="T31" s="123"/>
      <c r="U31" s="123"/>
      <c r="V31" s="123"/>
      <c r="W31" s="123"/>
      <c r="X31" s="123"/>
      <c r="Y31" s="123"/>
      <c r="Z31" s="123"/>
      <c r="AA31" s="123"/>
      <c r="AB31" s="123"/>
      <c r="AC31" s="123"/>
      <c r="AD31" s="123"/>
      <c r="AE31" s="123"/>
      <c r="AF31" s="123"/>
      <c r="AG31" s="123"/>
      <c r="AH31" s="123"/>
    </row>
    <row r="32" s="1" customFormat="1" ht="51" customHeight="1" spans="1:34">
      <c r="A32" s="40"/>
      <c r="B32" s="18"/>
      <c r="C32" s="22" t="s">
        <v>173</v>
      </c>
      <c r="D32" s="55">
        <v>2</v>
      </c>
      <c r="E32" s="49" t="s">
        <v>174</v>
      </c>
      <c r="F32" s="103">
        <v>2</v>
      </c>
      <c r="G32" s="123" t="s">
        <v>367</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1" customFormat="1" ht="45" customHeight="1" spans="1:34">
      <c r="A33" s="40"/>
      <c r="B33" s="18"/>
      <c r="C33" s="14" t="s">
        <v>176</v>
      </c>
      <c r="D33" s="14">
        <v>5</v>
      </c>
      <c r="E33" s="42" t="s">
        <v>177</v>
      </c>
      <c r="F33" s="43">
        <f>IF(G34&gt;=80%,5,IF(G34&gt;75%,(G34-75%)*100,0))</f>
        <v>5</v>
      </c>
      <c r="G33" s="29" t="s">
        <v>178</v>
      </c>
      <c r="H33" s="123" t="s">
        <v>368</v>
      </c>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1" customFormat="1" ht="35" customHeight="1" spans="1:34">
      <c r="A34" s="41"/>
      <c r="B34" s="22"/>
      <c r="C34" s="22"/>
      <c r="D34" s="22"/>
      <c r="E34" s="49"/>
      <c r="F34" s="50"/>
      <c r="G34" s="29">
        <v>85</v>
      </c>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row r="35" s="2" customFormat="1" ht="30" customHeight="1" spans="1:34">
      <c r="A35" s="12" t="s">
        <v>34</v>
      </c>
      <c r="B35" s="12"/>
      <c r="C35" s="12"/>
      <c r="D35" s="57">
        <f>B6+B16+B20+B33</f>
        <v>100</v>
      </c>
      <c r="E35" s="58"/>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A9"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6</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20" t="s">
        <v>369</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20"/>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20"/>
    </row>
    <row r="10" s="1" customFormat="1" ht="30" customHeight="1" spans="1:34">
      <c r="A10" s="12"/>
      <c r="B10" s="13"/>
      <c r="C10" s="22"/>
      <c r="D10" s="22"/>
      <c r="E10" s="23"/>
      <c r="F10" s="24"/>
      <c r="G10" s="25">
        <f>H10+N10+R10+U10</f>
        <v>1325.1</v>
      </c>
      <c r="H10" s="25">
        <f>I10+L10+M10</f>
        <v>1103.1</v>
      </c>
      <c r="I10" s="21">
        <v>613.1</v>
      </c>
      <c r="J10" s="62">
        <f>IF(ISERROR(I10/G10),0,I10/G10)</f>
        <v>0.46268206173119</v>
      </c>
      <c r="K10" s="25">
        <f>IF(G21=0,2,IF(I10&gt;0,2,0))</f>
        <v>2</v>
      </c>
      <c r="L10" s="21"/>
      <c r="M10" s="17">
        <v>490</v>
      </c>
      <c r="N10" s="21"/>
      <c r="O10" s="25">
        <f>M10+N10</f>
        <v>490</v>
      </c>
      <c r="P10" s="62">
        <f>IF(ISERROR(O10/G10),0,O10/G10)</f>
        <v>0.369783412572636</v>
      </c>
      <c r="Q10" s="25">
        <f>IF(AND(G21=0,G10&gt;=0),2,IF(P10=0,0,IF(P10&lt;=40%,2,0)))</f>
        <v>2</v>
      </c>
      <c r="R10" s="21">
        <v>222</v>
      </c>
      <c r="S10" s="62">
        <f>IF(ISERROR(R10/G10),0,R10/G10)</f>
        <v>0.167534525696174</v>
      </c>
      <c r="T10" s="25">
        <f>IF(AND(G21=0,G10&gt;=0),2,IF(S10=0,0,IF(S10&gt;=20%,2,0)))</f>
        <v>0</v>
      </c>
      <c r="U10" s="21"/>
      <c r="V10" s="21">
        <v>0</v>
      </c>
      <c r="W10" s="62">
        <f>IF(ISERROR(V10/G21),0,V10/G21)</f>
        <v>0</v>
      </c>
      <c r="X10" s="25">
        <f>IF(G21=0,1,IF(W10&gt;=30%,1,0))</f>
        <v>0</v>
      </c>
      <c r="Y10" s="25">
        <f>IF(OR(AA10&gt;0,AB10&gt;0),1,0)</f>
        <v>1</v>
      </c>
      <c r="Z10" s="25">
        <f>IF(G21=0,1,IF(Y10=1,1,0))</f>
        <v>1</v>
      </c>
      <c r="AA10" s="21">
        <v>1000</v>
      </c>
      <c r="AB10" s="21"/>
      <c r="AC10" s="21">
        <v>0</v>
      </c>
      <c r="AD10" s="25">
        <f>IF(G21=0,1,IF(AC10=1,1,0))</f>
        <v>0</v>
      </c>
      <c r="AE10" s="21">
        <v>20</v>
      </c>
      <c r="AF10" s="62">
        <f>IF(ISERROR(AE10/G21),0,AE10/G21)</f>
        <v>0.606060606060606</v>
      </c>
      <c r="AG10" s="25">
        <f>IF(G21=0,1,IF(AF10&gt;=30%,1,0))</f>
        <v>1</v>
      </c>
      <c r="AH10" s="220"/>
    </row>
    <row r="11" s="1" customFormat="1" ht="29" customHeight="1" spans="1:34">
      <c r="A11" s="12"/>
      <c r="B11" s="13"/>
      <c r="C11" s="26" t="s">
        <v>111</v>
      </c>
      <c r="D11" s="26">
        <v>5</v>
      </c>
      <c r="E11" s="27" t="s">
        <v>112</v>
      </c>
      <c r="F11" s="28">
        <v>5</v>
      </c>
      <c r="G11" s="29" t="s">
        <v>370</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135" t="s">
        <v>371</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980</v>
      </c>
      <c r="H14" s="39">
        <v>980</v>
      </c>
      <c r="I14" s="39"/>
      <c r="J14" s="63">
        <f>IF(ISERROR((L10+M10)/G14),0,(L10+M10)/G14)</f>
        <v>0.5</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372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373</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374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375</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376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33</v>
      </c>
      <c r="H21" s="39">
        <v>33</v>
      </c>
      <c r="I21" s="66">
        <f>IF(ISERROR(H21/G21),0,H21/G21)</f>
        <v>1</v>
      </c>
      <c r="J21" s="67">
        <f>IF(G21=0,10,IF(I21&gt;=100%,10,IF(I21&gt;=90%,I21*100-90,0)))</f>
        <v>10</v>
      </c>
      <c r="K21" s="39">
        <v>42</v>
      </c>
      <c r="L21" s="39">
        <v>42</v>
      </c>
      <c r="M21" s="66">
        <f>IF(ISERROR(L21/K21),0,L21/K21)</f>
        <v>1</v>
      </c>
      <c r="N21" s="67">
        <f>IF(K21=0,5,IF(M21&gt;=100%,5,IF(M21&gt;=95%,M21*100-95,0)))</f>
        <v>5</v>
      </c>
      <c r="O21" s="39">
        <v>18.78</v>
      </c>
      <c r="P21" s="39">
        <v>18.78</v>
      </c>
      <c r="Q21" s="66">
        <f>IF(ISERROR(P21/O21),0,P21/O21)</f>
        <v>1</v>
      </c>
      <c r="R21" s="67">
        <f>IF(O21=0,5,IF(Q21&gt;=100%,5,IF(Q21&gt;=95%,Q21*100-95,0)))</f>
        <v>5</v>
      </c>
      <c r="S21" s="39">
        <v>2209</v>
      </c>
      <c r="T21" s="39">
        <v>2209</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377</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20</v>
      </c>
      <c r="H24" s="52">
        <f>IF(ISERROR(G24/G21),0,G24/G21)</f>
        <v>0.606060606060606</v>
      </c>
      <c r="I24" s="68">
        <f>IF(G21=0,1,IF(H24&gt;=60%,1,0))</f>
        <v>1</v>
      </c>
      <c r="J24" s="51">
        <v>33</v>
      </c>
      <c r="K24" s="52">
        <f>IF(ISERROR(J24/G21),0,J24/G21)</f>
        <v>1</v>
      </c>
      <c r="L24" s="68">
        <f>IF(G21=0,1,IF(K24&gt;=60%,1,0))</f>
        <v>1</v>
      </c>
      <c r="M24" s="51">
        <v>33</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9</v>
      </c>
      <c r="G25" s="29" t="s">
        <v>154</v>
      </c>
      <c r="H25" s="29"/>
      <c r="I25" s="29"/>
      <c r="J25" s="29"/>
      <c r="K25" s="29"/>
      <c r="L25" s="29"/>
      <c r="M25" s="29" t="s">
        <v>155</v>
      </c>
      <c r="N25" s="29"/>
      <c r="O25" s="29"/>
      <c r="P25" s="29" t="s">
        <v>156</v>
      </c>
      <c r="Q25" s="29"/>
      <c r="R25" s="29"/>
      <c r="S25" s="29" t="s">
        <v>157</v>
      </c>
      <c r="T25" s="29"/>
      <c r="U25" s="29"/>
      <c r="V25" s="29" t="s">
        <v>378</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33</v>
      </c>
      <c r="H27" s="52">
        <f>IF(ISERROR(G27/G21),0,G27/G21)</f>
        <v>1</v>
      </c>
      <c r="I27" s="68">
        <f>IF(G21=0,1,IF(H27&gt;=85%,1,0))</f>
        <v>1</v>
      </c>
      <c r="J27" s="51">
        <v>33</v>
      </c>
      <c r="K27" s="52">
        <f>IF(ISERROR(J27/G21),0,J27/G21)</f>
        <v>1</v>
      </c>
      <c r="L27" s="68">
        <f>IF(G21=0,4,IF(K27&gt;=85%,4,0))</f>
        <v>4</v>
      </c>
      <c r="M27" s="51">
        <v>33</v>
      </c>
      <c r="N27" s="52">
        <f>IF(ISERROR(M27/G21),0,M27/G21)</f>
        <v>1</v>
      </c>
      <c r="O27" s="68">
        <f>IF(G21=0,2,IF(N27&gt;=85%,2,0))</f>
        <v>2</v>
      </c>
      <c r="P27" s="51">
        <v>33</v>
      </c>
      <c r="Q27" s="52">
        <f>IF(ISERROR(P27/G21),0,P27/G21)</f>
        <v>1</v>
      </c>
      <c r="R27" s="68">
        <f>IF(G21=0,2,IF(Q27&gt;=85%,2,0))</f>
        <v>2</v>
      </c>
      <c r="S27" s="51">
        <v>0</v>
      </c>
      <c r="T27" s="52">
        <f>IF(ISERROR(S27/G21),0,S27/G21)</f>
        <v>0</v>
      </c>
      <c r="U27" s="68">
        <f>IF(G21=0,1,IF(T27&gt;=50%,1,0))</f>
        <v>0</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379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380</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33</v>
      </c>
      <c r="H31" s="54">
        <f>IF(ISERROR(G31/G21),0,G31/G21)</f>
        <v>1</v>
      </c>
      <c r="I31" s="52"/>
      <c r="J31" s="68">
        <f>IF(G21=0,2,IF(H31&gt;=60%,2,0))</f>
        <v>2</v>
      </c>
      <c r="K31" s="51">
        <v>33</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381</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382</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0.85</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95</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E11"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4</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383</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232</v>
      </c>
      <c r="H10" s="25">
        <f>I10+L10+M10</f>
        <v>203</v>
      </c>
      <c r="I10" s="21">
        <v>179</v>
      </c>
      <c r="J10" s="62">
        <f>IF(ISERROR(I10/G10),0,I10/G10)</f>
        <v>0.771551724137931</v>
      </c>
      <c r="K10" s="25">
        <f>IF(G21=0,2,IF(I10&gt;0,2,0))</f>
        <v>2</v>
      </c>
      <c r="L10" s="21"/>
      <c r="M10" s="17">
        <v>24</v>
      </c>
      <c r="N10" s="21">
        <v>29</v>
      </c>
      <c r="O10" s="25">
        <f>M10+N10</f>
        <v>53</v>
      </c>
      <c r="P10" s="62">
        <f>IF(ISERROR(O10/G10),0,O10/G10)</f>
        <v>0.228448275862069</v>
      </c>
      <c r="Q10" s="25">
        <f>IF(AND(G21=0,G10&gt;=0),2,IF(P10=0,0,IF(P10&lt;=40%,2,0)))</f>
        <v>2</v>
      </c>
      <c r="R10" s="21"/>
      <c r="S10" s="62">
        <f>IF(ISERROR(R10/G10),0,R10/G10)</f>
        <v>0</v>
      </c>
      <c r="T10" s="25">
        <f>IF(AND(G21=0,G10&gt;=0),2,IF(S10=0,0,IF(S10&gt;=20%,2,0)))</f>
        <v>0</v>
      </c>
      <c r="U10" s="21"/>
      <c r="V10" s="21"/>
      <c r="W10" s="62">
        <f>IF(ISERROR(V10/G21),0,V10/G21)</f>
        <v>0</v>
      </c>
      <c r="X10" s="25">
        <f>IF(G21=0,1,IF(W10&gt;=30%,1,0))</f>
        <v>0</v>
      </c>
      <c r="Y10" s="25">
        <f>IF(OR(AA10&gt;0,AB10&gt;0),1,0)</f>
        <v>0</v>
      </c>
      <c r="Z10" s="25">
        <f>IF(G21=0,1,IF(Y10=1,1,0))</f>
        <v>0</v>
      </c>
      <c r="AA10" s="21"/>
      <c r="AB10" s="21"/>
      <c r="AC10" s="21"/>
      <c r="AD10" s="25">
        <f>IF(G21=0,1,IF(AC10=1,1,0))</f>
        <v>0</v>
      </c>
      <c r="AE10" s="21"/>
      <c r="AF10" s="62">
        <f>IF(ISERROR(AE10/G21),0,AE10/G21)</f>
        <v>0</v>
      </c>
      <c r="AG10" s="25">
        <f>IF(G21=0,1,IF(AF10&gt;=30%,1,0))</f>
        <v>0</v>
      </c>
      <c r="AH10" s="21"/>
    </row>
    <row r="11" s="1" customFormat="1" ht="29" customHeight="1" spans="1:34">
      <c r="A11" s="12"/>
      <c r="B11" s="13"/>
      <c r="C11" s="26" t="s">
        <v>111</v>
      </c>
      <c r="D11" s="26">
        <v>5</v>
      </c>
      <c r="E11" s="27" t="s">
        <v>112</v>
      </c>
      <c r="F11" s="28">
        <v>5</v>
      </c>
      <c r="G11" s="29" t="s">
        <v>344</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9</v>
      </c>
      <c r="G12" s="32" t="s">
        <v>116</v>
      </c>
      <c r="H12" s="33"/>
      <c r="I12" s="33"/>
      <c r="J12" s="33" t="s">
        <v>117</v>
      </c>
      <c r="K12" s="33"/>
      <c r="L12" s="33" t="s">
        <v>384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53</v>
      </c>
      <c r="H14" s="39">
        <v>53</v>
      </c>
      <c r="I14" s="39"/>
      <c r="J14" s="63">
        <f>IF(ISERROR((L10+M10)/G14),0,(L10+M10)/G14)</f>
        <v>0.452830188679245</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346</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385</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386</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387</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388</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4</v>
      </c>
      <c r="H21" s="39">
        <v>4</v>
      </c>
      <c r="I21" s="66">
        <f>IF(ISERROR(H21/G21),0,H21/G21)</f>
        <v>1</v>
      </c>
      <c r="J21" s="67">
        <f>IF(G21=0,10,IF(I21&gt;=100%,10,IF(I21&gt;=90%,I21*100-90,0)))</f>
        <v>10</v>
      </c>
      <c r="K21" s="39">
        <v>4</v>
      </c>
      <c r="L21" s="39">
        <v>4</v>
      </c>
      <c r="M21" s="66">
        <f>IF(ISERROR(L21/K21),0,L21/K21)</f>
        <v>1</v>
      </c>
      <c r="N21" s="67">
        <f>IF(K21=0,5,IF(M21&gt;=100%,5,IF(M21&gt;=95%,M21*100-95,0)))</f>
        <v>5</v>
      </c>
      <c r="O21" s="39">
        <v>5900</v>
      </c>
      <c r="P21" s="39">
        <v>5900</v>
      </c>
      <c r="Q21" s="66">
        <f>IF(ISERROR(P21/O21),0,P21/O21)</f>
        <v>1</v>
      </c>
      <c r="R21" s="67">
        <f>IF(O21=0,5,IF(Q21&gt;=100%,5,IF(Q21&gt;=95%,Q21*100-95,0)))</f>
        <v>5</v>
      </c>
      <c r="S21" s="39">
        <v>68</v>
      </c>
      <c r="T21" s="39">
        <v>68</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29" t="s">
        <v>389</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4</v>
      </c>
      <c r="H24" s="52">
        <f>IF(ISERROR(G24/G21),0,G24/G21)</f>
        <v>1</v>
      </c>
      <c r="I24" s="68">
        <f>IF(G21=0,1,IF(H24&gt;=60%,1,0))</f>
        <v>1</v>
      </c>
      <c r="J24" s="51">
        <v>4</v>
      </c>
      <c r="K24" s="52">
        <f>IF(ISERROR(J24/G21),0,J24/G21)</f>
        <v>1</v>
      </c>
      <c r="L24" s="68">
        <f>IF(G21=0,1,IF(K24&gt;=60%,1,0))</f>
        <v>1</v>
      </c>
      <c r="M24" s="51">
        <v>4</v>
      </c>
      <c r="N24" s="52">
        <f>IF(ISERROR(M24/G21),0,M24/G21)</f>
        <v>1</v>
      </c>
      <c r="O24" s="68">
        <f>IF(G21=0,2,IF(N24&gt;=100%,2,0))</f>
        <v>2</v>
      </c>
      <c r="P24" s="51"/>
      <c r="Q24" s="68">
        <f>IF(G21=0,1,IF(P24=1,1,0))</f>
        <v>0</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390</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4</v>
      </c>
      <c r="H27" s="52">
        <f>IF(ISERROR(G27/G21),0,G27/G21)</f>
        <v>1</v>
      </c>
      <c r="I27" s="68">
        <f>IF(G21=0,1,IF(H27&gt;=85%,1,0))</f>
        <v>1</v>
      </c>
      <c r="J27" s="51">
        <v>4</v>
      </c>
      <c r="K27" s="52">
        <f>IF(ISERROR(J27/G21),0,J27/G21)</f>
        <v>1</v>
      </c>
      <c r="L27" s="68">
        <f>IF(G21=0,4,IF(K27&gt;=85%,4,0))</f>
        <v>4</v>
      </c>
      <c r="M27" s="51">
        <v>4</v>
      </c>
      <c r="N27" s="52">
        <f>IF(ISERROR(M27/G21),0,M27/G21)</f>
        <v>1</v>
      </c>
      <c r="O27" s="68">
        <f>IF(G21=0,2,IF(N27&gt;=85%,2,0))</f>
        <v>2</v>
      </c>
      <c r="P27" s="51">
        <v>4</v>
      </c>
      <c r="Q27" s="52">
        <f>IF(ISERROR(P27/G21),0,P27/G21)</f>
        <v>1</v>
      </c>
      <c r="R27" s="68">
        <f>IF(G21=0,2,IF(Q27&gt;=85%,2,0))</f>
        <v>2</v>
      </c>
      <c r="S27" s="51">
        <v>4</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391</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392</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4</v>
      </c>
      <c r="H31" s="54">
        <f>IF(ISERROR(G31/G21),0,G31/G21)</f>
        <v>1</v>
      </c>
      <c r="I31" s="52"/>
      <c r="J31" s="68">
        <f>IF(G21=0,2,IF(H31&gt;=60%,2,0))</f>
        <v>2</v>
      </c>
      <c r="K31" s="51">
        <v>4</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393</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394</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A26"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36.95"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395</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73" t="s">
        <v>90</v>
      </c>
      <c r="F6" s="174">
        <f>K10+Q10+T10+X10+Z10+AD10+AG10</f>
        <v>7</v>
      </c>
      <c r="G6" s="175" t="s">
        <v>3</v>
      </c>
      <c r="H6" s="175"/>
      <c r="I6" s="175"/>
      <c r="J6" s="175"/>
      <c r="K6" s="175"/>
      <c r="L6" s="175"/>
      <c r="M6" s="175"/>
      <c r="N6" s="175"/>
      <c r="O6" s="175"/>
      <c r="P6" s="175"/>
      <c r="Q6" s="175"/>
      <c r="R6" s="175"/>
      <c r="S6" s="175"/>
      <c r="T6" s="175"/>
      <c r="U6" s="175"/>
      <c r="V6" s="175" t="s">
        <v>5</v>
      </c>
      <c r="W6" s="175"/>
      <c r="X6" s="175"/>
      <c r="Y6" s="175"/>
      <c r="Z6" s="175"/>
      <c r="AA6" s="175"/>
      <c r="AB6" s="175"/>
      <c r="AC6" s="175"/>
      <c r="AD6" s="175"/>
      <c r="AE6" s="175"/>
      <c r="AF6" s="175"/>
      <c r="AG6" s="175"/>
      <c r="AH6" s="215" t="s">
        <v>84</v>
      </c>
    </row>
    <row r="7" s="1" customFormat="1" ht="24" customHeight="1" spans="1:34">
      <c r="A7" s="12"/>
      <c r="B7" s="13"/>
      <c r="C7" s="18"/>
      <c r="D7" s="18"/>
      <c r="E7" s="176"/>
      <c r="F7" s="177"/>
      <c r="G7" s="178" t="s">
        <v>91</v>
      </c>
      <c r="H7" s="178" t="s">
        <v>92</v>
      </c>
      <c r="I7" s="178"/>
      <c r="J7" s="178"/>
      <c r="K7" s="178"/>
      <c r="L7" s="178"/>
      <c r="M7" s="178"/>
      <c r="N7" s="178" t="s">
        <v>93</v>
      </c>
      <c r="O7" s="178" t="s">
        <v>94</v>
      </c>
      <c r="P7" s="178"/>
      <c r="Q7" s="178"/>
      <c r="R7" s="178" t="s">
        <v>95</v>
      </c>
      <c r="S7" s="178"/>
      <c r="T7" s="178"/>
      <c r="U7" s="178" t="s">
        <v>96</v>
      </c>
      <c r="V7" s="178" t="s">
        <v>97</v>
      </c>
      <c r="W7" s="178"/>
      <c r="X7" s="178"/>
      <c r="Y7" s="178" t="s">
        <v>98</v>
      </c>
      <c r="Z7" s="178"/>
      <c r="AA7" s="178"/>
      <c r="AB7" s="178"/>
      <c r="AC7" s="178" t="s">
        <v>99</v>
      </c>
      <c r="AD7" s="178"/>
      <c r="AE7" s="178" t="s">
        <v>9</v>
      </c>
      <c r="AF7" s="178"/>
      <c r="AG7" s="178"/>
      <c r="AH7" s="216" t="s">
        <v>396</v>
      </c>
    </row>
    <row r="8" s="1" customFormat="1" ht="28" customHeight="1" spans="1:34">
      <c r="A8" s="12"/>
      <c r="B8" s="13"/>
      <c r="C8" s="18"/>
      <c r="D8" s="18"/>
      <c r="E8" s="176"/>
      <c r="F8" s="177"/>
      <c r="G8" s="178"/>
      <c r="H8" s="178" t="s">
        <v>34</v>
      </c>
      <c r="I8" s="178" t="s">
        <v>101</v>
      </c>
      <c r="J8" s="178"/>
      <c r="K8" s="178"/>
      <c r="L8" s="178" t="s">
        <v>102</v>
      </c>
      <c r="M8" s="178" t="s">
        <v>103</v>
      </c>
      <c r="N8" s="178"/>
      <c r="O8" s="178" t="s">
        <v>91</v>
      </c>
      <c r="P8" s="178" t="s">
        <v>104</v>
      </c>
      <c r="Q8" s="178" t="s">
        <v>105</v>
      </c>
      <c r="R8" s="178"/>
      <c r="S8" s="178"/>
      <c r="T8" s="178"/>
      <c r="U8" s="178"/>
      <c r="V8" s="178"/>
      <c r="W8" s="178"/>
      <c r="X8" s="178"/>
      <c r="Y8" s="178"/>
      <c r="Z8" s="178"/>
      <c r="AA8" s="178"/>
      <c r="AB8" s="178"/>
      <c r="AC8" s="178"/>
      <c r="AD8" s="178"/>
      <c r="AE8" s="178"/>
      <c r="AF8" s="178"/>
      <c r="AG8" s="178"/>
      <c r="AH8" s="199"/>
    </row>
    <row r="9" s="1" customFormat="1" ht="30" customHeight="1" spans="1:34">
      <c r="A9" s="12"/>
      <c r="B9" s="13"/>
      <c r="C9" s="18"/>
      <c r="D9" s="18"/>
      <c r="E9" s="176"/>
      <c r="F9" s="177"/>
      <c r="G9" s="178"/>
      <c r="H9" s="178"/>
      <c r="I9" s="178" t="s">
        <v>106</v>
      </c>
      <c r="J9" s="178" t="s">
        <v>104</v>
      </c>
      <c r="K9" s="178" t="s">
        <v>105</v>
      </c>
      <c r="L9" s="178"/>
      <c r="M9" s="178"/>
      <c r="N9" s="178" t="s">
        <v>106</v>
      </c>
      <c r="O9" s="178"/>
      <c r="P9" s="178"/>
      <c r="Q9" s="178"/>
      <c r="R9" s="178" t="s">
        <v>91</v>
      </c>
      <c r="S9" s="178" t="s">
        <v>104</v>
      </c>
      <c r="T9" s="178" t="s">
        <v>105</v>
      </c>
      <c r="U9" s="178" t="s">
        <v>91</v>
      </c>
      <c r="V9" s="178" t="s">
        <v>26</v>
      </c>
      <c r="W9" s="178" t="s">
        <v>107</v>
      </c>
      <c r="X9" s="178" t="s">
        <v>105</v>
      </c>
      <c r="Y9" s="178" t="s">
        <v>108</v>
      </c>
      <c r="Z9" s="178" t="s">
        <v>105</v>
      </c>
      <c r="AA9" s="178" t="s">
        <v>109</v>
      </c>
      <c r="AB9" s="178" t="s">
        <v>110</v>
      </c>
      <c r="AC9" s="178" t="s">
        <v>108</v>
      </c>
      <c r="AD9" s="178" t="s">
        <v>105</v>
      </c>
      <c r="AE9" s="178" t="s">
        <v>26</v>
      </c>
      <c r="AF9" s="178" t="s">
        <v>107</v>
      </c>
      <c r="AG9" s="178" t="s">
        <v>105</v>
      </c>
      <c r="AH9" s="199"/>
    </row>
    <row r="10" s="1" customFormat="1" ht="30" customHeight="1" spans="1:34">
      <c r="A10" s="12"/>
      <c r="B10" s="13"/>
      <c r="C10" s="22"/>
      <c r="D10" s="22"/>
      <c r="E10" s="179"/>
      <c r="F10" s="180"/>
      <c r="G10" s="159">
        <f>H10+N10+R10+U10</f>
        <v>4978.2</v>
      </c>
      <c r="H10" s="159">
        <f>I10+L10+M10</f>
        <v>3578.2</v>
      </c>
      <c r="I10" s="178">
        <v>148.2</v>
      </c>
      <c r="J10" s="198">
        <f>IF(ISERROR(I10/G10),0,I10/G10)</f>
        <v>0.02976979631192</v>
      </c>
      <c r="K10" s="159">
        <f>IF(G21=0,2,IF(I10&gt;0,2,0))</f>
        <v>2</v>
      </c>
      <c r="L10" s="178">
        <v>0</v>
      </c>
      <c r="M10" s="175">
        <v>3430</v>
      </c>
      <c r="N10" s="199">
        <v>0</v>
      </c>
      <c r="O10" s="159">
        <f>M10+N10</f>
        <v>3430</v>
      </c>
      <c r="P10" s="198">
        <f>IF(ISERROR(O10/G10),0,O10/G10)</f>
        <v>0.689004057691535</v>
      </c>
      <c r="Q10" s="159">
        <f>IF(AND(G21=0,G10&gt;=0),2,IF(P10=0,0,IF(P10&lt;=40%,2,0)))</f>
        <v>0</v>
      </c>
      <c r="R10" s="178">
        <v>1400</v>
      </c>
      <c r="S10" s="198">
        <f>IF(ISERROR(R10/G10),0,R10/G10)</f>
        <v>0.281226145996545</v>
      </c>
      <c r="T10" s="159">
        <f>IF(AND(G21=0,G10&gt;=0),2,IF(S10=0,0,IF(S10&gt;=20%,2,0)))</f>
        <v>2</v>
      </c>
      <c r="U10" s="178">
        <v>0</v>
      </c>
      <c r="V10" s="178">
        <v>0</v>
      </c>
      <c r="W10" s="198">
        <f>IF(ISERROR(V10/G21),0,V10/G21)</f>
        <v>0</v>
      </c>
      <c r="X10" s="159">
        <f>IF(G21=0,1,IF(W10&gt;=30%,1,0))</f>
        <v>0</v>
      </c>
      <c r="Y10" s="159">
        <v>1</v>
      </c>
      <c r="Z10" s="159">
        <f>IF(G21=0,1,IF(Y10=1,1,0))</f>
        <v>1</v>
      </c>
      <c r="AA10" s="178">
        <v>0</v>
      </c>
      <c r="AB10" s="178">
        <v>0</v>
      </c>
      <c r="AC10" s="178">
        <v>1</v>
      </c>
      <c r="AD10" s="159">
        <f>IF(G21=0,1,IF(AC10=1,1,0))</f>
        <v>1</v>
      </c>
      <c r="AE10" s="178">
        <v>24</v>
      </c>
      <c r="AF10" s="198">
        <f>IF(ISERROR(AE10/G21),0,AE10/G21)</f>
        <v>0.685714285714286</v>
      </c>
      <c r="AG10" s="159">
        <f>IF(G21=0,1,IF(AF10&gt;=30%,1,0))</f>
        <v>1</v>
      </c>
      <c r="AH10" s="199"/>
    </row>
    <row r="11" s="1" customFormat="1" ht="40" customHeight="1" spans="1:34">
      <c r="A11" s="12"/>
      <c r="B11" s="13"/>
      <c r="C11" s="26" t="s">
        <v>111</v>
      </c>
      <c r="D11" s="26">
        <v>5</v>
      </c>
      <c r="E11" s="181" t="s">
        <v>112</v>
      </c>
      <c r="F11" s="148">
        <v>5</v>
      </c>
      <c r="G11" s="182" t="s">
        <v>397</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row>
    <row r="12" s="1" customFormat="1" ht="36" customHeight="1" spans="1:34">
      <c r="A12" s="12"/>
      <c r="B12" s="13"/>
      <c r="C12" s="30" t="s">
        <v>114</v>
      </c>
      <c r="D12" s="30">
        <v>10</v>
      </c>
      <c r="E12" s="173" t="s">
        <v>115</v>
      </c>
      <c r="F12" s="150">
        <v>7</v>
      </c>
      <c r="G12" s="178" t="s">
        <v>116</v>
      </c>
      <c r="H12" s="154"/>
      <c r="I12" s="154"/>
      <c r="J12" s="154" t="s">
        <v>117</v>
      </c>
      <c r="K12" s="154"/>
      <c r="L12" s="200" t="s">
        <v>398</v>
      </c>
      <c r="M12" s="200"/>
      <c r="N12" s="200"/>
      <c r="O12" s="200"/>
      <c r="P12" s="200"/>
      <c r="Q12" s="200"/>
      <c r="R12" s="200"/>
      <c r="S12" s="200"/>
      <c r="T12" s="200"/>
      <c r="U12" s="200"/>
      <c r="V12" s="200"/>
      <c r="W12" s="200"/>
      <c r="X12" s="200"/>
      <c r="Y12" s="200"/>
      <c r="Z12" s="200"/>
      <c r="AA12" s="200"/>
      <c r="AB12" s="200"/>
      <c r="AC12" s="200"/>
      <c r="AD12" s="200"/>
      <c r="AE12" s="200"/>
      <c r="AF12" s="200"/>
      <c r="AG12" s="200"/>
      <c r="AH12" s="200"/>
    </row>
    <row r="13" s="1" customFormat="1" ht="30" customHeight="1" spans="1:34">
      <c r="A13" s="12"/>
      <c r="B13" s="13"/>
      <c r="C13" s="34"/>
      <c r="D13" s="34"/>
      <c r="E13" s="176"/>
      <c r="F13" s="151"/>
      <c r="G13" s="178" t="s">
        <v>34</v>
      </c>
      <c r="H13" s="178" t="s">
        <v>119</v>
      </c>
      <c r="I13" s="178" t="s">
        <v>120</v>
      </c>
      <c r="J13" s="154" t="s">
        <v>121</v>
      </c>
      <c r="K13" s="154" t="s">
        <v>122</v>
      </c>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row>
    <row r="14" s="1" customFormat="1" ht="26" customHeight="1" spans="1:34">
      <c r="A14" s="12"/>
      <c r="B14" s="13"/>
      <c r="C14" s="36"/>
      <c r="D14" s="36"/>
      <c r="E14" s="179"/>
      <c r="F14" s="152"/>
      <c r="G14" s="159">
        <f>H14+I14</f>
        <v>4033</v>
      </c>
      <c r="H14" s="183">
        <v>4033</v>
      </c>
      <c r="I14" s="183"/>
      <c r="J14" s="201">
        <f>IF(ISERROR((L10+M10)/G14),0,(L10+M10)/G14)</f>
        <v>0.85048351103397</v>
      </c>
      <c r="K14" s="202">
        <f>IF(G21=0,8,_xlfn.IFS(J14&gt;=100%,8,J14&gt;=95%,7,J14&gt;=90%,6,J14&gt;=85%,5,J14&gt;=80%,4,J14&gt;=75%,3,J14&gt;=70%,2,J14&gt;=65%,1,J14&lt;65%,0))</f>
        <v>5</v>
      </c>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row>
    <row r="15" s="1" customFormat="1" ht="45" customHeight="1" spans="1:34">
      <c r="A15" s="12"/>
      <c r="B15" s="13"/>
      <c r="C15" s="26" t="s">
        <v>123</v>
      </c>
      <c r="D15" s="26">
        <v>5</v>
      </c>
      <c r="E15" s="181" t="s">
        <v>124</v>
      </c>
      <c r="F15" s="148">
        <v>5</v>
      </c>
      <c r="G15" s="184" t="s">
        <v>399</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row>
    <row r="16" s="1" customFormat="1" ht="66" customHeight="1" spans="1:34">
      <c r="A16" s="40" t="s">
        <v>126</v>
      </c>
      <c r="B16" s="18">
        <v>10</v>
      </c>
      <c r="C16" s="13" t="s">
        <v>127</v>
      </c>
      <c r="D16" s="13">
        <v>3</v>
      </c>
      <c r="E16" s="181" t="s">
        <v>128</v>
      </c>
      <c r="F16" s="148">
        <v>3</v>
      </c>
      <c r="G16" s="184" t="s">
        <v>400</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row>
    <row r="17" s="1" customFormat="1" ht="61" customHeight="1" spans="1:34">
      <c r="A17" s="40"/>
      <c r="B17" s="18"/>
      <c r="C17" s="13" t="s">
        <v>130</v>
      </c>
      <c r="D17" s="13">
        <v>2</v>
      </c>
      <c r="E17" s="181" t="s">
        <v>131</v>
      </c>
      <c r="F17" s="148">
        <v>2</v>
      </c>
      <c r="G17" s="184" t="s">
        <v>401</v>
      </c>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row>
    <row r="18" s="1" customFormat="1" ht="46" customHeight="1" spans="1:34">
      <c r="A18" s="41"/>
      <c r="B18" s="22"/>
      <c r="C18" s="13" t="s">
        <v>133</v>
      </c>
      <c r="D18" s="13">
        <v>5</v>
      </c>
      <c r="E18" s="181" t="s">
        <v>134</v>
      </c>
      <c r="F18" s="148">
        <v>5</v>
      </c>
      <c r="G18" s="184" t="s">
        <v>402</v>
      </c>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row>
    <row r="19" s="1" customFormat="1" ht="46" customHeight="1" spans="1:34">
      <c r="A19" s="40"/>
      <c r="B19" s="18"/>
      <c r="C19" s="14" t="s">
        <v>136</v>
      </c>
      <c r="D19" s="14">
        <v>30</v>
      </c>
      <c r="E19" s="185" t="s">
        <v>137</v>
      </c>
      <c r="F19" s="186">
        <f>J21+N21+R21+V21</f>
        <v>30</v>
      </c>
      <c r="G19" s="187" t="s">
        <v>138</v>
      </c>
      <c r="H19" s="188"/>
      <c r="I19" s="188"/>
      <c r="J19" s="203"/>
      <c r="K19" s="187" t="s">
        <v>403</v>
      </c>
      <c r="L19" s="188"/>
      <c r="M19" s="188"/>
      <c r="N19" s="203"/>
      <c r="O19" s="187" t="s">
        <v>139</v>
      </c>
      <c r="P19" s="188"/>
      <c r="Q19" s="188"/>
      <c r="R19" s="203"/>
      <c r="S19" s="187" t="s">
        <v>140</v>
      </c>
      <c r="T19" s="188"/>
      <c r="U19" s="188"/>
      <c r="V19" s="203"/>
      <c r="W19" s="207" t="s">
        <v>404</v>
      </c>
      <c r="X19" s="208"/>
      <c r="Y19" s="208"/>
      <c r="Z19" s="208"/>
      <c r="AA19" s="208"/>
      <c r="AB19" s="208"/>
      <c r="AC19" s="208"/>
      <c r="AD19" s="208"/>
      <c r="AE19" s="208"/>
      <c r="AF19" s="208"/>
      <c r="AG19" s="208"/>
      <c r="AH19" s="217"/>
    </row>
    <row r="20" s="1" customFormat="1" ht="49" customHeight="1" spans="1:34">
      <c r="A20" s="46" t="s">
        <v>142</v>
      </c>
      <c r="B20" s="14">
        <v>60</v>
      </c>
      <c r="C20" s="18"/>
      <c r="D20" s="18"/>
      <c r="E20" s="189"/>
      <c r="F20" s="190"/>
      <c r="G20" s="178" t="s">
        <v>143</v>
      </c>
      <c r="H20" s="178" t="s">
        <v>144</v>
      </c>
      <c r="I20" s="178" t="s">
        <v>145</v>
      </c>
      <c r="J20" s="178" t="s">
        <v>122</v>
      </c>
      <c r="K20" s="178" t="s">
        <v>146</v>
      </c>
      <c r="L20" s="178" t="s">
        <v>147</v>
      </c>
      <c r="M20" s="178" t="s">
        <v>145</v>
      </c>
      <c r="N20" s="178" t="s">
        <v>122</v>
      </c>
      <c r="O20" s="178" t="s">
        <v>148</v>
      </c>
      <c r="P20" s="178" t="s">
        <v>149</v>
      </c>
      <c r="Q20" s="178" t="s">
        <v>145</v>
      </c>
      <c r="R20" s="178" t="s">
        <v>122</v>
      </c>
      <c r="S20" s="178" t="s">
        <v>150</v>
      </c>
      <c r="T20" s="178" t="s">
        <v>151</v>
      </c>
      <c r="U20" s="178" t="s">
        <v>145</v>
      </c>
      <c r="V20" s="178" t="s">
        <v>122</v>
      </c>
      <c r="W20" s="209"/>
      <c r="X20" s="210"/>
      <c r="Y20" s="210"/>
      <c r="Z20" s="210"/>
      <c r="AA20" s="210"/>
      <c r="AB20" s="210"/>
      <c r="AC20" s="210"/>
      <c r="AD20" s="210"/>
      <c r="AE20" s="210"/>
      <c r="AF20" s="210"/>
      <c r="AG20" s="210"/>
      <c r="AH20" s="218"/>
    </row>
    <row r="21" s="1" customFormat="1" ht="36" customHeight="1" spans="1:34">
      <c r="A21" s="40"/>
      <c r="B21" s="18"/>
      <c r="C21" s="22"/>
      <c r="D21" s="22"/>
      <c r="E21" s="191"/>
      <c r="F21" s="192"/>
      <c r="G21" s="183">
        <v>35</v>
      </c>
      <c r="H21" s="183">
        <v>35</v>
      </c>
      <c r="I21" s="204">
        <f>IF(ISERROR(H21/G21),0,H21/G21)</f>
        <v>1</v>
      </c>
      <c r="J21" s="205">
        <f>IF(G21=0,10,IF(I21&gt;=100%,10,IF(I21&gt;=90%,I21*100-90,0)))</f>
        <v>10</v>
      </c>
      <c r="K21" s="183">
        <v>123</v>
      </c>
      <c r="L21" s="183">
        <v>123</v>
      </c>
      <c r="M21" s="204">
        <f>IF(ISERROR(L21/K21),0,L21/K21)</f>
        <v>1</v>
      </c>
      <c r="N21" s="205">
        <f>IF(K21=0,5,IF(M21&gt;=100%,5,IF(M21&gt;=95%,M21*100-95,0)))</f>
        <v>5</v>
      </c>
      <c r="O21" s="183">
        <v>71.88</v>
      </c>
      <c r="P21" s="183">
        <v>71.88</v>
      </c>
      <c r="Q21" s="204">
        <f>IF(ISERROR(P21/O21),0,P21/O21)</f>
        <v>1</v>
      </c>
      <c r="R21" s="205">
        <f>IF(O21=0,5,IF(Q21&gt;=100%,5,IF(Q21&gt;=95%,Q21*100-95,0)))</f>
        <v>5</v>
      </c>
      <c r="S21" s="183">
        <v>7203</v>
      </c>
      <c r="T21" s="183">
        <v>7203</v>
      </c>
      <c r="U21" s="204">
        <f>IF(ISERROR(T21/S21),0,T21/S21)</f>
        <v>1</v>
      </c>
      <c r="V21" s="205">
        <f>IF(S21=0,10,IF(U21&gt;=100%,10,IF(U21&gt;=90%,U21*100-90,0)))</f>
        <v>10</v>
      </c>
      <c r="W21" s="211"/>
      <c r="X21" s="212"/>
      <c r="Y21" s="212"/>
      <c r="Z21" s="212"/>
      <c r="AA21" s="212"/>
      <c r="AB21" s="212"/>
      <c r="AC21" s="212"/>
      <c r="AD21" s="212"/>
      <c r="AE21" s="212"/>
      <c r="AF21" s="212"/>
      <c r="AG21" s="212"/>
      <c r="AH21" s="219"/>
    </row>
    <row r="22" s="1" customFormat="1" ht="45" customHeight="1" spans="1:34">
      <c r="A22" s="40"/>
      <c r="B22" s="18"/>
      <c r="C22" s="14" t="s">
        <v>152</v>
      </c>
      <c r="D22" s="14">
        <v>5</v>
      </c>
      <c r="E22" s="185" t="s">
        <v>153</v>
      </c>
      <c r="F22" s="186">
        <f>I24+L24+O24+Q24</f>
        <v>5</v>
      </c>
      <c r="G22" s="153" t="s">
        <v>154</v>
      </c>
      <c r="H22" s="149"/>
      <c r="I22" s="149"/>
      <c r="J22" s="153" t="s">
        <v>155</v>
      </c>
      <c r="K22" s="149"/>
      <c r="L22" s="149"/>
      <c r="M22" s="149" t="s">
        <v>156</v>
      </c>
      <c r="N22" s="149"/>
      <c r="O22" s="149"/>
      <c r="P22" s="149" t="s">
        <v>157</v>
      </c>
      <c r="Q22" s="149"/>
      <c r="R22" s="213" t="s">
        <v>405</v>
      </c>
      <c r="S22" s="213"/>
      <c r="T22" s="213"/>
      <c r="U22" s="213"/>
      <c r="V22" s="213"/>
      <c r="W22" s="213"/>
      <c r="X22" s="213"/>
      <c r="Y22" s="213"/>
      <c r="Z22" s="213"/>
      <c r="AA22" s="213"/>
      <c r="AB22" s="213"/>
      <c r="AC22" s="213"/>
      <c r="AD22" s="213"/>
      <c r="AE22" s="213"/>
      <c r="AF22" s="213"/>
      <c r="AG22" s="213"/>
      <c r="AH22" s="213"/>
    </row>
    <row r="23" s="1" customFormat="1" ht="50" customHeight="1" spans="1:34">
      <c r="A23" s="40"/>
      <c r="B23" s="18"/>
      <c r="C23" s="18"/>
      <c r="D23" s="18"/>
      <c r="E23" s="189"/>
      <c r="F23" s="190"/>
      <c r="G23" s="149" t="s">
        <v>26</v>
      </c>
      <c r="H23" s="153" t="s">
        <v>159</v>
      </c>
      <c r="I23" s="149" t="s">
        <v>105</v>
      </c>
      <c r="J23" s="149" t="s">
        <v>26</v>
      </c>
      <c r="K23" s="153" t="s">
        <v>159</v>
      </c>
      <c r="L23" s="149" t="s">
        <v>105</v>
      </c>
      <c r="M23" s="149" t="s">
        <v>26</v>
      </c>
      <c r="N23" s="153" t="s">
        <v>159</v>
      </c>
      <c r="O23" s="149" t="s">
        <v>105</v>
      </c>
      <c r="P23" s="153" t="s">
        <v>160</v>
      </c>
      <c r="Q23" s="149" t="s">
        <v>105</v>
      </c>
      <c r="R23" s="213"/>
      <c r="S23" s="213"/>
      <c r="T23" s="213"/>
      <c r="U23" s="213"/>
      <c r="V23" s="213"/>
      <c r="W23" s="213"/>
      <c r="X23" s="213"/>
      <c r="Y23" s="213"/>
      <c r="Z23" s="213"/>
      <c r="AA23" s="213"/>
      <c r="AB23" s="213"/>
      <c r="AC23" s="213"/>
      <c r="AD23" s="213"/>
      <c r="AE23" s="213"/>
      <c r="AF23" s="213"/>
      <c r="AG23" s="213"/>
      <c r="AH23" s="213"/>
    </row>
    <row r="24" s="1" customFormat="1" ht="36" customHeight="1" spans="1:34">
      <c r="A24" s="40"/>
      <c r="B24" s="18"/>
      <c r="C24" s="18"/>
      <c r="D24" s="18"/>
      <c r="E24" s="189"/>
      <c r="F24" s="190"/>
      <c r="G24" s="193">
        <v>28</v>
      </c>
      <c r="H24" s="194">
        <f>IF(ISERROR(G24/G21),0,G24/G21)</f>
        <v>0.8</v>
      </c>
      <c r="I24" s="206">
        <f>IF(G21=0,1,IF(H24&gt;=60%,1,0))</f>
        <v>1</v>
      </c>
      <c r="J24" s="193">
        <v>27</v>
      </c>
      <c r="K24" s="194">
        <f>IF(ISERROR(J24/G21),0,J24/G21)</f>
        <v>0.771428571428571</v>
      </c>
      <c r="L24" s="206">
        <f>IF(G21=0,1,IF(K24&gt;=60%,1,0))</f>
        <v>1</v>
      </c>
      <c r="M24" s="193">
        <v>35</v>
      </c>
      <c r="N24" s="194">
        <f>IF(ISERROR(M24/G21),0,M24/G21)</f>
        <v>1</v>
      </c>
      <c r="O24" s="206">
        <f>IF(G21=0,2,IF(N24&gt;=100%,2,0))</f>
        <v>2</v>
      </c>
      <c r="P24" s="193">
        <v>1</v>
      </c>
      <c r="Q24" s="206">
        <f>IF(G21=0,1,IF(P24=1,1,0))</f>
        <v>1</v>
      </c>
      <c r="R24" s="213"/>
      <c r="S24" s="213"/>
      <c r="T24" s="213"/>
      <c r="U24" s="213"/>
      <c r="V24" s="213"/>
      <c r="W24" s="213"/>
      <c r="X24" s="213"/>
      <c r="Y24" s="213"/>
      <c r="Z24" s="213"/>
      <c r="AA24" s="213"/>
      <c r="AB24" s="213"/>
      <c r="AC24" s="213"/>
      <c r="AD24" s="213"/>
      <c r="AE24" s="213"/>
      <c r="AF24" s="213"/>
      <c r="AG24" s="213"/>
      <c r="AH24" s="213"/>
    </row>
    <row r="25" s="1" customFormat="1" ht="42" customHeight="1" spans="1:34">
      <c r="A25" s="40"/>
      <c r="B25" s="18"/>
      <c r="C25" s="14" t="s">
        <v>161</v>
      </c>
      <c r="D25" s="14">
        <v>10</v>
      </c>
      <c r="E25" s="185" t="s">
        <v>162</v>
      </c>
      <c r="F25" s="186">
        <f>I27+L27+O27+R27+U27</f>
        <v>10</v>
      </c>
      <c r="G25" s="149" t="s">
        <v>154</v>
      </c>
      <c r="H25" s="149"/>
      <c r="I25" s="149"/>
      <c r="J25" s="149"/>
      <c r="K25" s="149"/>
      <c r="L25" s="149"/>
      <c r="M25" s="149" t="s">
        <v>155</v>
      </c>
      <c r="N25" s="149"/>
      <c r="O25" s="149"/>
      <c r="P25" s="149" t="s">
        <v>156</v>
      </c>
      <c r="Q25" s="149"/>
      <c r="R25" s="149"/>
      <c r="S25" s="149" t="s">
        <v>157</v>
      </c>
      <c r="T25" s="149"/>
      <c r="U25" s="149"/>
      <c r="V25" s="214" t="s">
        <v>406</v>
      </c>
      <c r="W25" s="214"/>
      <c r="X25" s="214"/>
      <c r="Y25" s="214"/>
      <c r="Z25" s="214"/>
      <c r="AA25" s="214"/>
      <c r="AB25" s="214"/>
      <c r="AC25" s="214"/>
      <c r="AD25" s="214"/>
      <c r="AE25" s="214"/>
      <c r="AF25" s="214"/>
      <c r="AG25" s="214"/>
      <c r="AH25" s="214"/>
    </row>
    <row r="26" s="1" customFormat="1" ht="36" customHeight="1" spans="1:34">
      <c r="A26" s="40"/>
      <c r="B26" s="18"/>
      <c r="C26" s="18"/>
      <c r="D26" s="18"/>
      <c r="E26" s="189"/>
      <c r="F26" s="190"/>
      <c r="G26" s="153" t="s">
        <v>164</v>
      </c>
      <c r="H26" s="153" t="s">
        <v>159</v>
      </c>
      <c r="I26" s="149" t="s">
        <v>105</v>
      </c>
      <c r="J26" s="153" t="s">
        <v>165</v>
      </c>
      <c r="K26" s="153" t="s">
        <v>159</v>
      </c>
      <c r="L26" s="149" t="s">
        <v>105</v>
      </c>
      <c r="M26" s="149" t="s">
        <v>166</v>
      </c>
      <c r="N26" s="153" t="s">
        <v>159</v>
      </c>
      <c r="O26" s="149" t="s">
        <v>105</v>
      </c>
      <c r="P26" s="149" t="s">
        <v>166</v>
      </c>
      <c r="Q26" s="153" t="s">
        <v>159</v>
      </c>
      <c r="R26" s="149" t="s">
        <v>105</v>
      </c>
      <c r="S26" s="149" t="s">
        <v>166</v>
      </c>
      <c r="T26" s="153" t="s">
        <v>159</v>
      </c>
      <c r="U26" s="149" t="s">
        <v>105</v>
      </c>
      <c r="V26" s="214"/>
      <c r="W26" s="214"/>
      <c r="X26" s="214"/>
      <c r="Y26" s="214"/>
      <c r="Z26" s="214"/>
      <c r="AA26" s="214"/>
      <c r="AB26" s="214"/>
      <c r="AC26" s="214"/>
      <c r="AD26" s="214"/>
      <c r="AE26" s="214"/>
      <c r="AF26" s="214"/>
      <c r="AG26" s="214"/>
      <c r="AH26" s="214"/>
    </row>
    <row r="27" s="1" customFormat="1" ht="38" customHeight="1" spans="1:34">
      <c r="A27" s="40"/>
      <c r="B27" s="18"/>
      <c r="C27" s="22"/>
      <c r="D27" s="22"/>
      <c r="E27" s="191"/>
      <c r="F27" s="192"/>
      <c r="G27" s="193">
        <v>30</v>
      </c>
      <c r="H27" s="194">
        <f>IF(ISERROR(G27/G21),0,G27/G21)</f>
        <v>0.857142857142857</v>
      </c>
      <c r="I27" s="206">
        <f>IF(G21=0,1,IF(H27&gt;=85%,1,0))</f>
        <v>1</v>
      </c>
      <c r="J27" s="193">
        <v>35</v>
      </c>
      <c r="K27" s="194">
        <f>IF(ISERROR(J27/G21),0,J27/G21)</f>
        <v>1</v>
      </c>
      <c r="L27" s="206">
        <f>IF(G21=0,4,IF(K27&gt;=85%,4,0))</f>
        <v>4</v>
      </c>
      <c r="M27" s="193">
        <v>35</v>
      </c>
      <c r="N27" s="194">
        <f>IF(ISERROR(M27/G21),0,M27/G21)</f>
        <v>1</v>
      </c>
      <c r="O27" s="206">
        <f>IF(G21=0,2,IF(N27&gt;=85%,2,0))</f>
        <v>2</v>
      </c>
      <c r="P27" s="193">
        <v>32</v>
      </c>
      <c r="Q27" s="194">
        <f>IF(ISERROR(P27/G21),0,P27/G21)</f>
        <v>0.914285714285714</v>
      </c>
      <c r="R27" s="206">
        <f>IF(G21=0,2,IF(Q27&gt;=85%,2,0))</f>
        <v>2</v>
      </c>
      <c r="S27" s="193">
        <v>35</v>
      </c>
      <c r="T27" s="194">
        <f>IF(ISERROR(S27/G21),0,S27/G21)</f>
        <v>1</v>
      </c>
      <c r="U27" s="206">
        <f>IF(G21=0,1,IF(T27&gt;=50%,1,0))</f>
        <v>1</v>
      </c>
      <c r="V27" s="214"/>
      <c r="W27" s="214"/>
      <c r="X27" s="214"/>
      <c r="Y27" s="214"/>
      <c r="Z27" s="214"/>
      <c r="AA27" s="214"/>
      <c r="AB27" s="214"/>
      <c r="AC27" s="214"/>
      <c r="AD27" s="214"/>
      <c r="AE27" s="214"/>
      <c r="AF27" s="214"/>
      <c r="AG27" s="214"/>
      <c r="AH27" s="214"/>
    </row>
    <row r="28" s="1" customFormat="1" ht="41" customHeight="1" spans="1:34">
      <c r="A28" s="40"/>
      <c r="B28" s="18"/>
      <c r="C28" s="13" t="s">
        <v>167</v>
      </c>
      <c r="D28" s="13">
        <v>4</v>
      </c>
      <c r="E28" s="195" t="s">
        <v>168</v>
      </c>
      <c r="F28" s="148">
        <v>4</v>
      </c>
      <c r="G28" s="184" t="s">
        <v>407</v>
      </c>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row>
    <row r="29" s="1" customFormat="1" ht="45" customHeight="1" spans="1:34">
      <c r="A29" s="40"/>
      <c r="B29" s="18"/>
      <c r="C29" s="13" t="s">
        <v>170</v>
      </c>
      <c r="D29" s="13">
        <v>4</v>
      </c>
      <c r="E29" s="195" t="s">
        <v>171</v>
      </c>
      <c r="F29" s="186">
        <f>J31+N31</f>
        <v>4</v>
      </c>
      <c r="G29" s="153" t="s">
        <v>18</v>
      </c>
      <c r="H29" s="153"/>
      <c r="I29" s="153"/>
      <c r="J29" s="153"/>
      <c r="K29" s="153" t="s">
        <v>19</v>
      </c>
      <c r="L29" s="153"/>
      <c r="M29" s="153"/>
      <c r="N29" s="153"/>
      <c r="O29" s="184" t="s">
        <v>408</v>
      </c>
      <c r="P29" s="184"/>
      <c r="Q29" s="184"/>
      <c r="R29" s="184"/>
      <c r="S29" s="184"/>
      <c r="T29" s="184"/>
      <c r="U29" s="184"/>
      <c r="V29" s="184"/>
      <c r="W29" s="184"/>
      <c r="X29" s="184"/>
      <c r="Y29" s="184"/>
      <c r="Z29" s="184"/>
      <c r="AA29" s="184"/>
      <c r="AB29" s="184"/>
      <c r="AC29" s="184"/>
      <c r="AD29" s="184"/>
      <c r="AE29" s="184"/>
      <c r="AF29" s="184"/>
      <c r="AG29" s="184"/>
      <c r="AH29" s="184"/>
    </row>
    <row r="30" s="1" customFormat="1" ht="36" customHeight="1" spans="1:34">
      <c r="A30" s="40"/>
      <c r="B30" s="18"/>
      <c r="C30" s="13"/>
      <c r="D30" s="13"/>
      <c r="E30" s="195"/>
      <c r="F30" s="190"/>
      <c r="G30" s="149" t="s">
        <v>26</v>
      </c>
      <c r="H30" s="149" t="s">
        <v>27</v>
      </c>
      <c r="I30" s="149"/>
      <c r="J30" s="149" t="s">
        <v>105</v>
      </c>
      <c r="K30" s="149" t="s">
        <v>26</v>
      </c>
      <c r="L30" s="149" t="s">
        <v>27</v>
      </c>
      <c r="M30" s="149"/>
      <c r="N30" s="149" t="s">
        <v>105</v>
      </c>
      <c r="O30" s="184"/>
      <c r="P30" s="184"/>
      <c r="Q30" s="184"/>
      <c r="R30" s="184"/>
      <c r="S30" s="184"/>
      <c r="T30" s="184"/>
      <c r="U30" s="184"/>
      <c r="V30" s="184"/>
      <c r="W30" s="184"/>
      <c r="X30" s="184"/>
      <c r="Y30" s="184"/>
      <c r="Z30" s="184"/>
      <c r="AA30" s="184"/>
      <c r="AB30" s="184"/>
      <c r="AC30" s="184"/>
      <c r="AD30" s="184"/>
      <c r="AE30" s="184"/>
      <c r="AF30" s="184"/>
      <c r="AG30" s="184"/>
      <c r="AH30" s="184"/>
    </row>
    <row r="31" s="1" customFormat="1" ht="35" customHeight="1" spans="1:34">
      <c r="A31" s="40"/>
      <c r="B31" s="18"/>
      <c r="C31" s="13"/>
      <c r="D31" s="13"/>
      <c r="E31" s="195"/>
      <c r="F31" s="192"/>
      <c r="G31" s="193">
        <v>35</v>
      </c>
      <c r="H31" s="155">
        <f>IF(ISERROR(G31/G21),0,G31/G21)</f>
        <v>1</v>
      </c>
      <c r="I31" s="194"/>
      <c r="J31" s="206">
        <f>IF(G21=0,2,IF(H31&gt;=60%,2,0))</f>
        <v>2</v>
      </c>
      <c r="K31" s="193">
        <v>22</v>
      </c>
      <c r="L31" s="155">
        <f>IF(ISERROR(K31/G21),0,K31/G21)</f>
        <v>0.628571428571429</v>
      </c>
      <c r="M31" s="194"/>
      <c r="N31" s="206">
        <f>IF(G21=0,2,IF(L31&gt;=60%,2,0))</f>
        <v>2</v>
      </c>
      <c r="O31" s="184"/>
      <c r="P31" s="184"/>
      <c r="Q31" s="184"/>
      <c r="R31" s="184"/>
      <c r="S31" s="184"/>
      <c r="T31" s="184"/>
      <c r="U31" s="184"/>
      <c r="V31" s="184"/>
      <c r="W31" s="184"/>
      <c r="X31" s="184"/>
      <c r="Y31" s="184"/>
      <c r="Z31" s="184"/>
      <c r="AA31" s="184"/>
      <c r="AB31" s="184"/>
      <c r="AC31" s="184"/>
      <c r="AD31" s="184"/>
      <c r="AE31" s="184"/>
      <c r="AF31" s="184"/>
      <c r="AG31" s="184"/>
      <c r="AH31" s="184"/>
    </row>
    <row r="32" s="1" customFormat="1" ht="51" customHeight="1" spans="1:34">
      <c r="A32" s="40"/>
      <c r="B32" s="18"/>
      <c r="C32" s="22" t="s">
        <v>173</v>
      </c>
      <c r="D32" s="55">
        <v>2</v>
      </c>
      <c r="E32" s="191" t="s">
        <v>174</v>
      </c>
      <c r="F32" s="156">
        <v>2</v>
      </c>
      <c r="G32" s="184" t="s">
        <v>409</v>
      </c>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row>
    <row r="33" s="1" customFormat="1" ht="45" customHeight="1" spans="1:34">
      <c r="A33" s="40"/>
      <c r="B33" s="18"/>
      <c r="C33" s="14" t="s">
        <v>176</v>
      </c>
      <c r="D33" s="14">
        <v>5</v>
      </c>
      <c r="E33" s="185" t="s">
        <v>177</v>
      </c>
      <c r="F33" s="186">
        <f>IF(G34&gt;=80%,5,IF(G34&gt;75%,(G34-75%)*100,0))</f>
        <v>5</v>
      </c>
      <c r="G33" s="149" t="s">
        <v>178</v>
      </c>
      <c r="H33" s="184" t="s">
        <v>410</v>
      </c>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row>
    <row r="34" s="1" customFormat="1" ht="35" customHeight="1" spans="1:34">
      <c r="A34" s="41"/>
      <c r="B34" s="22"/>
      <c r="C34" s="22"/>
      <c r="D34" s="22"/>
      <c r="E34" s="191"/>
      <c r="F34" s="192"/>
      <c r="G34" s="157">
        <v>1</v>
      </c>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row>
    <row r="35" s="2" customFormat="1" ht="30" customHeight="1" spans="1:34">
      <c r="A35" s="12" t="s">
        <v>34</v>
      </c>
      <c r="B35" s="12"/>
      <c r="C35" s="12"/>
      <c r="D35" s="57">
        <f>B6+B16+B20+B33</f>
        <v>100</v>
      </c>
      <c r="E35" s="196"/>
      <c r="F35" s="197">
        <f>SUM(F6:F33)</f>
        <v>94</v>
      </c>
      <c r="G35" s="154">
        <v>5</v>
      </c>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8"/>
  <sheetViews>
    <sheetView view="pageBreakPreview" zoomScale="115" zoomScaleNormal="55" topLeftCell="A27"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54.775" style="2" customWidth="1"/>
    <col min="6" max="6" width="13.5916666666667" style="3" customWidth="1"/>
    <col min="7" max="7" width="7.81666666666667" style="2" hidden="1" customWidth="1"/>
    <col min="8" max="11" width="9" style="2" hidden="1" customWidth="1"/>
    <col min="12" max="12" width="10.4333333333333" style="2" hidden="1" customWidth="1"/>
    <col min="13" max="14" width="9" style="2" hidden="1" customWidth="1"/>
    <col min="15" max="15" width="6.08333333333333" style="2" hidden="1" customWidth="1"/>
    <col min="16" max="16" width="6.73333333333333" style="2" hidden="1" customWidth="1"/>
    <col min="17" max="17" width="5.43333333333333" style="2" hidden="1" customWidth="1"/>
    <col min="18" max="18" width="9" style="2" hidden="1" customWidth="1"/>
    <col min="19" max="19" width="9.375" style="2" hidden="1" customWidth="1"/>
    <col min="20" max="20" width="12.625" style="2" hidden="1" customWidth="1"/>
    <col min="21" max="22" width="9" style="2" hidden="1" customWidth="1"/>
    <col min="23" max="24" width="12.5" style="2" hidden="1" customWidth="1"/>
    <col min="25" max="25" width="14.375" style="2" hidden="1" customWidth="1"/>
    <col min="26" max="26" width="13.625" style="2" hidden="1" customWidth="1"/>
    <col min="27" max="27" width="11.625" style="2" hidden="1" customWidth="1"/>
    <col min="28" max="28" width="12.675" style="2" hidden="1" customWidth="1"/>
    <col min="29" max="29" width="10.875" style="2" hidden="1" customWidth="1"/>
    <col min="30" max="31" width="9" style="2" hidden="1" customWidth="1"/>
    <col min="32" max="32" width="20.375" style="2" hidden="1" customWidth="1"/>
    <col min="33" max="33" width="9" style="2" hidden="1" customWidth="1"/>
    <col min="34" max="34" width="19.3083333333333" style="2" hidden="1" customWidth="1"/>
    <col min="35" max="16384" width="9" style="2"/>
  </cols>
  <sheetData>
    <row r="1" s="1" customFormat="1" spans="1:6">
      <c r="A1" s="4" t="s">
        <v>77</v>
      </c>
      <c r="C1" s="5"/>
      <c r="F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8"/>
      <c r="T3" s="1">
        <v>141962</v>
      </c>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6</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17"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147" t="s">
        <v>100</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147"/>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147"/>
    </row>
    <row r="10" s="1" customFormat="1" ht="30" customHeight="1" spans="1:34">
      <c r="A10" s="12"/>
      <c r="B10" s="13"/>
      <c r="C10" s="22"/>
      <c r="D10" s="22"/>
      <c r="E10" s="23"/>
      <c r="F10" s="24"/>
      <c r="G10" s="275">
        <v>141972.09495</v>
      </c>
      <c r="H10" s="275">
        <v>88334.62495</v>
      </c>
      <c r="I10" s="276">
        <v>47394.29</v>
      </c>
      <c r="J10" s="277">
        <v>0.333781281663173</v>
      </c>
      <c r="K10" s="278">
        <f>IF(G21=0,2,IF(I10&gt;0,2,0))</f>
        <v>2</v>
      </c>
      <c r="L10" s="279">
        <v>40644.33495</v>
      </c>
      <c r="M10" s="280">
        <v>78787</v>
      </c>
      <c r="N10" s="281">
        <v>180600</v>
      </c>
      <c r="O10" s="278">
        <v>63160.13495</v>
      </c>
      <c r="P10" s="277">
        <v>0.444908445259598</v>
      </c>
      <c r="Q10" s="278">
        <v>0</v>
      </c>
      <c r="R10" s="276">
        <v>29527.15</v>
      </c>
      <c r="S10" s="277">
        <f>IF(ISERROR(R10/G10),0,R10/G10)</f>
        <v>0.2079785468433</v>
      </c>
      <c r="T10" s="278">
        <f>IF(AND(G21=0,G10&gt;=0),2,IF(S10=0,0,IF(S10&gt;=20%,2,0)))</f>
        <v>2</v>
      </c>
      <c r="U10" s="281">
        <v>0</v>
      </c>
      <c r="V10" s="281">
        <v>183</v>
      </c>
      <c r="W10" s="277">
        <f>V10/1142</f>
        <v>0.160245183887916</v>
      </c>
      <c r="X10" s="278">
        <v>0</v>
      </c>
      <c r="Y10" s="278">
        <f>IF(OR(AA10&gt;0,AB10&gt;0),1,0)</f>
        <v>1</v>
      </c>
      <c r="Z10" s="278">
        <f>IF(G21=0,1,IF(Y10=1,1,0))</f>
        <v>1</v>
      </c>
      <c r="AA10" s="281">
        <v>11156</v>
      </c>
      <c r="AB10" s="281">
        <v>34140</v>
      </c>
      <c r="AC10" s="281">
        <v>1</v>
      </c>
      <c r="AD10" s="278">
        <f>IF(G21=0,1,IF(AC10=1,1,0))</f>
        <v>1</v>
      </c>
      <c r="AE10" s="281">
        <v>637</v>
      </c>
      <c r="AF10" s="277">
        <v>0.55</v>
      </c>
      <c r="AG10" s="278">
        <v>0</v>
      </c>
      <c r="AH10" s="147"/>
    </row>
    <row r="11" s="1" customFormat="1" ht="29" customHeight="1" spans="1:34">
      <c r="A11" s="12"/>
      <c r="B11" s="13"/>
      <c r="C11" s="26" t="s">
        <v>111</v>
      </c>
      <c r="D11" s="26">
        <v>5</v>
      </c>
      <c r="E11" s="27" t="s">
        <v>112</v>
      </c>
      <c r="F11" s="28">
        <v>5</v>
      </c>
      <c r="G11" s="12" t="s">
        <v>113</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1" customFormat="1" ht="36" customHeight="1" spans="1:34">
      <c r="A12" s="12"/>
      <c r="B12" s="13"/>
      <c r="C12" s="30" t="s">
        <v>114</v>
      </c>
      <c r="D12" s="30">
        <v>10</v>
      </c>
      <c r="E12" s="15" t="s">
        <v>115</v>
      </c>
      <c r="F12" s="31">
        <v>10</v>
      </c>
      <c r="G12" s="32" t="s">
        <v>116</v>
      </c>
      <c r="H12" s="33"/>
      <c r="I12" s="33"/>
      <c r="J12" s="33" t="s">
        <v>117</v>
      </c>
      <c r="K12" s="33"/>
      <c r="L12" s="230" t="s">
        <v>118</v>
      </c>
      <c r="M12" s="230"/>
      <c r="N12" s="230"/>
      <c r="O12" s="230"/>
      <c r="P12" s="230"/>
      <c r="Q12" s="230"/>
      <c r="R12" s="230"/>
      <c r="S12" s="230"/>
      <c r="T12" s="230"/>
      <c r="U12" s="230"/>
      <c r="V12" s="230"/>
      <c r="W12" s="230"/>
      <c r="X12" s="230"/>
      <c r="Y12" s="230"/>
      <c r="Z12" s="230"/>
      <c r="AA12" s="230"/>
      <c r="AB12" s="230"/>
      <c r="AC12" s="230"/>
      <c r="AD12" s="230"/>
      <c r="AE12" s="230"/>
      <c r="AF12" s="230"/>
      <c r="AG12" s="230"/>
      <c r="AH12" s="230"/>
    </row>
    <row r="13" s="1" customFormat="1" ht="30" customHeight="1" spans="1:34">
      <c r="A13" s="12"/>
      <c r="B13" s="13"/>
      <c r="C13" s="34"/>
      <c r="D13" s="34"/>
      <c r="E13" s="19"/>
      <c r="F13" s="35"/>
      <c r="G13" s="32" t="s">
        <v>34</v>
      </c>
      <c r="H13" s="32" t="s">
        <v>119</v>
      </c>
      <c r="I13" s="32" t="s">
        <v>120</v>
      </c>
      <c r="J13" s="33" t="s">
        <v>121</v>
      </c>
      <c r="K13" s="33" t="s">
        <v>122</v>
      </c>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row>
    <row r="14" s="1" customFormat="1" ht="26" customHeight="1" spans="1:34">
      <c r="A14" s="12"/>
      <c r="B14" s="13"/>
      <c r="C14" s="36"/>
      <c r="D14" s="36"/>
      <c r="E14" s="23"/>
      <c r="F14" s="37"/>
      <c r="G14" s="38">
        <f>H14+I14</f>
        <v>119431</v>
      </c>
      <c r="H14" s="39">
        <v>78787</v>
      </c>
      <c r="I14" s="39">
        <v>40644</v>
      </c>
      <c r="J14" s="63">
        <f>IF(ISERROR((L10+M10)/G14),0,(L10+M10)/G14)</f>
        <v>1.00000280454823</v>
      </c>
      <c r="K14" s="64">
        <f>IF(G21=0,8,_xlfn.IFS(J14&gt;=100%,8,J14&gt;=95%,7,J14&gt;=90%,6,J14&gt;=85%,5,J14&gt;=80%,4,J14&gt;=75%,3,J14&gt;=70%,2,J14&gt;=65%,1,J14&lt;65%,0))</f>
        <v>8</v>
      </c>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row>
    <row r="15" s="1" customFormat="1" ht="73" customHeight="1" spans="1:34">
      <c r="A15" s="12"/>
      <c r="B15" s="13"/>
      <c r="C15" s="26" t="s">
        <v>123</v>
      </c>
      <c r="D15" s="26">
        <v>5</v>
      </c>
      <c r="E15" s="27" t="s">
        <v>124</v>
      </c>
      <c r="F15" s="28">
        <v>5</v>
      </c>
      <c r="G15" s="124" t="s">
        <v>125</v>
      </c>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row>
    <row r="16" s="1" customFormat="1" ht="96" customHeight="1" spans="1:34">
      <c r="A16" s="40" t="s">
        <v>126</v>
      </c>
      <c r="B16" s="18">
        <v>10</v>
      </c>
      <c r="C16" s="13" t="s">
        <v>127</v>
      </c>
      <c r="D16" s="13">
        <v>3</v>
      </c>
      <c r="E16" s="27" t="s">
        <v>128</v>
      </c>
      <c r="F16" s="28">
        <v>3</v>
      </c>
      <c r="G16" s="124" t="s">
        <v>129</v>
      </c>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row>
    <row r="17" s="1" customFormat="1" ht="61" customHeight="1" spans="1:34">
      <c r="A17" s="40"/>
      <c r="B17" s="18"/>
      <c r="C17" s="13" t="s">
        <v>130</v>
      </c>
      <c r="D17" s="13">
        <v>2</v>
      </c>
      <c r="E17" s="27" t="s">
        <v>131</v>
      </c>
      <c r="F17" s="28">
        <v>2</v>
      </c>
      <c r="G17" s="123" t="s">
        <v>132</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1" customFormat="1" ht="46" customHeight="1" spans="1:34">
      <c r="A18" s="41"/>
      <c r="B18" s="22"/>
      <c r="C18" s="13" t="s">
        <v>133</v>
      </c>
      <c r="D18" s="13">
        <v>5</v>
      </c>
      <c r="E18" s="27" t="s">
        <v>134</v>
      </c>
      <c r="F18" s="28">
        <v>5</v>
      </c>
      <c r="G18" s="123" t="s">
        <v>135</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126" t="s">
        <v>141</v>
      </c>
      <c r="X19" s="127"/>
      <c r="Y19" s="127"/>
      <c r="Z19" s="127"/>
      <c r="AA19" s="127"/>
      <c r="AB19" s="127"/>
      <c r="AC19" s="127"/>
      <c r="AD19" s="127"/>
      <c r="AE19" s="127"/>
      <c r="AF19" s="127"/>
      <c r="AG19" s="127"/>
      <c r="AH19" s="132"/>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28"/>
      <c r="X20" s="129"/>
      <c r="Y20" s="129"/>
      <c r="Z20" s="129"/>
      <c r="AA20" s="129"/>
      <c r="AB20" s="129"/>
      <c r="AC20" s="129"/>
      <c r="AD20" s="129"/>
      <c r="AE20" s="129"/>
      <c r="AF20" s="129"/>
      <c r="AG20" s="129"/>
      <c r="AH20" s="133"/>
    </row>
    <row r="21" s="1" customFormat="1" ht="36" customHeight="1" spans="1:34">
      <c r="A21" s="40"/>
      <c r="B21" s="18"/>
      <c r="C21" s="22"/>
      <c r="D21" s="22"/>
      <c r="E21" s="49"/>
      <c r="F21" s="50"/>
      <c r="G21" s="39">
        <v>1142</v>
      </c>
      <c r="H21" s="39">
        <v>1159</v>
      </c>
      <c r="I21" s="66">
        <f>IF(ISERROR(H21/G21),0,H21/G21)</f>
        <v>1.01488616462347</v>
      </c>
      <c r="J21" s="67">
        <f>IF(G21=0,10,IF(I21&gt;=100%,10,IF(I21&gt;=90%,I21*100-90,0)))</f>
        <v>10</v>
      </c>
      <c r="K21" s="39">
        <v>3603</v>
      </c>
      <c r="L21" s="39">
        <v>3656</v>
      </c>
      <c r="M21" s="66">
        <f>IF(ISERROR(L21/K21),0,L21/K21)</f>
        <v>1.01470996391896</v>
      </c>
      <c r="N21" s="67">
        <f>IF(K21=0,5,IF(M21&gt;=100%,5,IF(M21&gt;=95%,M21*100-95,0)))</f>
        <v>5</v>
      </c>
      <c r="O21" s="39">
        <v>1667.43</v>
      </c>
      <c r="P21" s="39">
        <v>1687.74</v>
      </c>
      <c r="Q21" s="66">
        <f>IF(ISERROR(P21/O21),0,P21/O21)</f>
        <v>1.01218042136701</v>
      </c>
      <c r="R21" s="67">
        <f>IF(O21=0,5,IF(Q21&gt;=100%,5,IF(Q21&gt;=95%,Q21*100-95,0)))</f>
        <v>5</v>
      </c>
      <c r="S21" s="39">
        <v>196644</v>
      </c>
      <c r="T21" s="39">
        <v>198845</v>
      </c>
      <c r="U21" s="66">
        <f>IF(ISERROR(T21/S21),0,T21/S21)</f>
        <v>1.01119281544314</v>
      </c>
      <c r="V21" s="67">
        <f>IF(S21=0,10,IF(U21&gt;=100%,10,IF(U21&gt;=90%,U21*100-90,0)))</f>
        <v>10</v>
      </c>
      <c r="W21" s="130"/>
      <c r="X21" s="131"/>
      <c r="Y21" s="131"/>
      <c r="Z21" s="131"/>
      <c r="AA21" s="131"/>
      <c r="AB21" s="131"/>
      <c r="AC21" s="131"/>
      <c r="AD21" s="131"/>
      <c r="AE21" s="131"/>
      <c r="AF21" s="131"/>
      <c r="AG21" s="131"/>
      <c r="AH21" s="134"/>
    </row>
    <row r="22" s="1" customFormat="1" ht="45" customHeight="1" spans="1:34">
      <c r="A22" s="40"/>
      <c r="B22" s="18"/>
      <c r="C22" s="14" t="s">
        <v>152</v>
      </c>
      <c r="D22" s="14">
        <v>5</v>
      </c>
      <c r="E22" s="42" t="s">
        <v>153</v>
      </c>
      <c r="F22" s="43">
        <v>5</v>
      </c>
      <c r="G22" s="12" t="s">
        <v>154</v>
      </c>
      <c r="H22" s="29"/>
      <c r="I22" s="29"/>
      <c r="J22" s="12" t="s">
        <v>155</v>
      </c>
      <c r="K22" s="29"/>
      <c r="L22" s="29"/>
      <c r="M22" s="29" t="s">
        <v>156</v>
      </c>
      <c r="N22" s="29"/>
      <c r="O22" s="29"/>
      <c r="P22" s="29" t="s">
        <v>157</v>
      </c>
      <c r="Q22" s="29"/>
      <c r="R22" s="12" t="s">
        <v>158</v>
      </c>
      <c r="S22" s="12"/>
      <c r="T22" s="12"/>
      <c r="U22" s="12"/>
      <c r="V22" s="12"/>
      <c r="W22" s="12"/>
      <c r="X22" s="12"/>
      <c r="Y22" s="12"/>
      <c r="Z22" s="12"/>
      <c r="AA22" s="12"/>
      <c r="AB22" s="12"/>
      <c r="AC22" s="12"/>
      <c r="AD22" s="12"/>
      <c r="AE22" s="12"/>
      <c r="AF22" s="12"/>
      <c r="AG22" s="12"/>
      <c r="AH22" s="12"/>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
      <c r="S23" s="12"/>
      <c r="T23" s="12"/>
      <c r="U23" s="12"/>
      <c r="V23" s="12"/>
      <c r="W23" s="12"/>
      <c r="X23" s="12"/>
      <c r="Y23" s="12"/>
      <c r="Z23" s="12"/>
      <c r="AA23" s="12"/>
      <c r="AB23" s="12"/>
      <c r="AC23" s="12"/>
      <c r="AD23" s="12"/>
      <c r="AE23" s="12"/>
      <c r="AF23" s="12"/>
      <c r="AG23" s="12"/>
      <c r="AH23" s="12"/>
    </row>
    <row r="24" s="1" customFormat="1" ht="36" customHeight="1" spans="1:34">
      <c r="A24" s="40"/>
      <c r="B24" s="18"/>
      <c r="C24" s="18"/>
      <c r="D24" s="18"/>
      <c r="E24" s="47"/>
      <c r="F24" s="48"/>
      <c r="G24" s="51">
        <v>766</v>
      </c>
      <c r="H24" s="52">
        <f>IF(ISERROR(G24/G21),0,G24/G21)</f>
        <v>0.670753064798599</v>
      </c>
      <c r="I24" s="68">
        <f>IF(G21=0,1,IF(H24&gt;=60%,1,0))</f>
        <v>1</v>
      </c>
      <c r="J24" s="51">
        <v>945</v>
      </c>
      <c r="K24" s="52">
        <f>IF(ISERROR(J24/G21),0,J24/G21)</f>
        <v>0.827495621716287</v>
      </c>
      <c r="L24" s="68">
        <f>IF(G21=0,1,IF(K24&gt;=60%,1,0))</f>
        <v>1</v>
      </c>
      <c r="M24" s="51">
        <v>1159</v>
      </c>
      <c r="N24" s="52">
        <f>IF(ISERROR(M24/G21),0,M24/G21)</f>
        <v>1.01488616462347</v>
      </c>
      <c r="O24" s="68">
        <v>0</v>
      </c>
      <c r="P24" s="51">
        <v>1</v>
      </c>
      <c r="Q24" s="68">
        <v>1</v>
      </c>
      <c r="R24" s="12"/>
      <c r="S24" s="12"/>
      <c r="T24" s="12"/>
      <c r="U24" s="12"/>
      <c r="V24" s="12"/>
      <c r="W24" s="12"/>
      <c r="X24" s="12"/>
      <c r="Y24" s="12"/>
      <c r="Z24" s="12"/>
      <c r="AA24" s="12"/>
      <c r="AB24" s="12"/>
      <c r="AC24" s="12"/>
      <c r="AD24" s="12"/>
      <c r="AE24" s="12"/>
      <c r="AF24" s="12"/>
      <c r="AG24" s="12"/>
      <c r="AH24" s="12"/>
    </row>
    <row r="25" s="1" customFormat="1" ht="42" customHeight="1" spans="1:34">
      <c r="A25" s="40"/>
      <c r="B25" s="18"/>
      <c r="C25" s="14" t="s">
        <v>161</v>
      </c>
      <c r="D25" s="14">
        <v>10</v>
      </c>
      <c r="E25" s="42" t="s">
        <v>162</v>
      </c>
      <c r="F25" s="43">
        <f>I27+L27+O27+R27+U27</f>
        <v>8</v>
      </c>
      <c r="G25" s="29" t="s">
        <v>154</v>
      </c>
      <c r="H25" s="29"/>
      <c r="I25" s="29"/>
      <c r="J25" s="29"/>
      <c r="K25" s="29"/>
      <c r="L25" s="29"/>
      <c r="M25" s="29" t="s">
        <v>155</v>
      </c>
      <c r="N25" s="29"/>
      <c r="O25" s="29"/>
      <c r="P25" s="29" t="s">
        <v>156</v>
      </c>
      <c r="Q25" s="29"/>
      <c r="R25" s="29"/>
      <c r="S25" s="29" t="s">
        <v>157</v>
      </c>
      <c r="T25" s="29"/>
      <c r="U25" s="29"/>
      <c r="V25" s="12" t="s">
        <v>163</v>
      </c>
      <c r="W25" s="12"/>
      <c r="X25" s="12"/>
      <c r="Y25" s="12"/>
      <c r="Z25" s="12"/>
      <c r="AA25" s="12"/>
      <c r="AB25" s="12"/>
      <c r="AC25" s="12"/>
      <c r="AD25" s="12"/>
      <c r="AE25" s="12"/>
      <c r="AF25" s="12"/>
      <c r="AG25" s="12"/>
      <c r="AH25" s="12"/>
    </row>
    <row r="26" s="1" customFormat="1" ht="41"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
      <c r="W26" s="12"/>
      <c r="X26" s="12"/>
      <c r="Y26" s="12"/>
      <c r="Z26" s="12"/>
      <c r="AA26" s="12"/>
      <c r="AB26" s="12"/>
      <c r="AC26" s="12"/>
      <c r="AD26" s="12"/>
      <c r="AE26" s="12"/>
      <c r="AF26" s="12"/>
      <c r="AG26" s="12"/>
      <c r="AH26" s="12"/>
    </row>
    <row r="27" s="1" customFormat="1" ht="38" customHeight="1" spans="1:34">
      <c r="A27" s="40"/>
      <c r="B27" s="18"/>
      <c r="C27" s="22"/>
      <c r="D27" s="22"/>
      <c r="E27" s="49"/>
      <c r="F27" s="50"/>
      <c r="G27" s="51">
        <v>1066</v>
      </c>
      <c r="H27" s="52">
        <f>IF(ISERROR(G27/G21),0,G27/G21)</f>
        <v>0.933450087565674</v>
      </c>
      <c r="I27" s="68">
        <f>IF(G21=0,1,IF(H27&gt;=85%,1,0))</f>
        <v>1</v>
      </c>
      <c r="J27" s="51">
        <v>1021</v>
      </c>
      <c r="K27" s="52">
        <f>IF(ISERROR(J27/G21),0,J27/G21)</f>
        <v>0.894045534150613</v>
      </c>
      <c r="L27" s="68">
        <f>IF(G21=0,4,IF(K27&gt;=85%,4,0))</f>
        <v>4</v>
      </c>
      <c r="M27" s="51">
        <v>1080</v>
      </c>
      <c r="N27" s="52">
        <f>IF(ISERROR(M27/G21),0,M27/G21)</f>
        <v>0.945709281961471</v>
      </c>
      <c r="O27" s="68">
        <f>IF(G21=0,2,IF(N27&gt;=85%,2,0))</f>
        <v>2</v>
      </c>
      <c r="P27" s="51">
        <v>930</v>
      </c>
      <c r="Q27" s="52">
        <f>IF(ISERROR(P27/G21),0,P27/G21)</f>
        <v>0.814360770577933</v>
      </c>
      <c r="R27" s="68">
        <f>IF(G21=0,2,IF(Q27&gt;=85%,2,0))</f>
        <v>0</v>
      </c>
      <c r="S27" s="51">
        <v>923</v>
      </c>
      <c r="T27" s="52">
        <f>IF(ISERROR(S27/G21),0,S27/G21)</f>
        <v>0.808231173380035</v>
      </c>
      <c r="U27" s="68">
        <f>IF(G21=0,1,IF(T27&gt;=50%,1,0))</f>
        <v>1</v>
      </c>
      <c r="V27" s="12"/>
      <c r="W27" s="12"/>
      <c r="X27" s="12"/>
      <c r="Y27" s="12"/>
      <c r="Z27" s="12"/>
      <c r="AA27" s="12"/>
      <c r="AB27" s="12"/>
      <c r="AC27" s="12"/>
      <c r="AD27" s="12"/>
      <c r="AE27" s="12"/>
      <c r="AF27" s="12"/>
      <c r="AG27" s="12"/>
      <c r="AH27" s="12"/>
    </row>
    <row r="28" s="1" customFormat="1" ht="50" customHeight="1" spans="1:34">
      <c r="A28" s="40"/>
      <c r="B28" s="18"/>
      <c r="C28" s="13" t="s">
        <v>167</v>
      </c>
      <c r="D28" s="13">
        <v>4</v>
      </c>
      <c r="E28" s="53" t="s">
        <v>168</v>
      </c>
      <c r="F28" s="28">
        <v>4</v>
      </c>
      <c r="G28" s="29" t="s">
        <v>169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172</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1050</v>
      </c>
      <c r="H31" s="54">
        <f>IF(ISERROR(G31/G21),0,G31/G21)</f>
        <v>0.919439579684764</v>
      </c>
      <c r="I31" s="52"/>
      <c r="J31" s="68">
        <f>IF(G21=0,2,IF(H31&gt;=60%,2,0))</f>
        <v>2</v>
      </c>
      <c r="K31" s="51">
        <v>830</v>
      </c>
      <c r="L31" s="54">
        <f>IF(ISERROR(K31/G21),0,K31/G21)</f>
        <v>0.726795096322242</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103">
        <v>2</v>
      </c>
      <c r="G32" s="12" t="s">
        <v>175</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row>
    <row r="33" s="1" customFormat="1" ht="45" customHeight="1" spans="1:34">
      <c r="A33" s="40"/>
      <c r="B33" s="18"/>
      <c r="C33" s="14" t="s">
        <v>176</v>
      </c>
      <c r="D33" s="14">
        <v>5</v>
      </c>
      <c r="E33" s="42" t="s">
        <v>177</v>
      </c>
      <c r="F33" s="43">
        <v>5</v>
      </c>
      <c r="G33" s="29" t="s">
        <v>178</v>
      </c>
      <c r="H33" s="29" t="s">
        <v>179</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94</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1"/>
    </row>
    <row r="37" s="2" customFormat="1" spans="3:6">
      <c r="C37" s="3"/>
      <c r="F37" s="3"/>
    </row>
    <row r="38" s="2" customFormat="1" spans="3:6">
      <c r="C38" s="3"/>
      <c r="F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verticalCentered="1"/>
  <pageMargins left="0.118055555555556" right="0.118055555555556" top="0.354166666666667" bottom="0" header="0.313888888888889" footer="0.313888888888889"/>
  <pageSetup paperSize="8" scale="55" orientation="landscape"/>
  <headerFooter/>
  <rowBreaks count="1" manualBreakCount="1">
    <brk id="41" max="16383" man="1"/>
  </rowBreaks>
  <colBreaks count="1" manualBreakCount="1">
    <brk id="6"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H38"/>
  <sheetViews>
    <sheetView topLeftCell="A23"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4</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v>1283</v>
      </c>
      <c r="H10" s="25">
        <v>593</v>
      </c>
      <c r="I10" s="21">
        <v>264</v>
      </c>
      <c r="J10" s="62">
        <v>0.20576773187841</v>
      </c>
      <c r="K10" s="25">
        <v>2</v>
      </c>
      <c r="L10" s="21">
        <v>0</v>
      </c>
      <c r="M10" s="17">
        <v>329</v>
      </c>
      <c r="N10" s="21">
        <v>390</v>
      </c>
      <c r="O10" s="25">
        <v>719</v>
      </c>
      <c r="P10" s="62">
        <v>0.560405300077942</v>
      </c>
      <c r="Q10" s="25">
        <v>0</v>
      </c>
      <c r="R10" s="21">
        <v>300</v>
      </c>
      <c r="S10" s="62">
        <v>0.233826968043648</v>
      </c>
      <c r="T10" s="25">
        <v>2</v>
      </c>
      <c r="U10" s="21"/>
      <c r="V10" s="21">
        <v>0</v>
      </c>
      <c r="W10" s="62">
        <v>0</v>
      </c>
      <c r="X10" s="25">
        <v>0</v>
      </c>
      <c r="Y10" s="25">
        <v>0</v>
      </c>
      <c r="Z10" s="25">
        <v>0</v>
      </c>
      <c r="AA10" s="21"/>
      <c r="AB10" s="21"/>
      <c r="AC10" s="21"/>
      <c r="AD10" s="25">
        <v>0</v>
      </c>
      <c r="AE10" s="21"/>
      <c r="AF10" s="62">
        <v>0</v>
      </c>
      <c r="AG10" s="25">
        <v>0</v>
      </c>
      <c r="AH10" s="21"/>
    </row>
    <row r="11" s="1" customFormat="1" ht="29" customHeight="1" spans="1:34">
      <c r="A11" s="12"/>
      <c r="B11" s="13"/>
      <c r="C11" s="26" t="s">
        <v>111</v>
      </c>
      <c r="D11" s="26">
        <v>5</v>
      </c>
      <c r="E11" s="27" t="s">
        <v>112</v>
      </c>
      <c r="F11" s="28">
        <v>5</v>
      </c>
      <c r="G11" s="29" t="s">
        <v>411</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411</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v>329</v>
      </c>
      <c r="H14" s="39">
        <v>329</v>
      </c>
      <c r="I14" s="39">
        <v>0</v>
      </c>
      <c r="J14" s="63">
        <v>1</v>
      </c>
      <c r="K14" s="64">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412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413</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414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415</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416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172"/>
      <c r="Y20" s="172"/>
      <c r="Z20" s="172"/>
      <c r="AA20" s="172"/>
      <c r="AB20" s="172"/>
      <c r="AC20" s="172"/>
      <c r="AD20" s="172"/>
      <c r="AE20" s="172"/>
      <c r="AF20" s="172"/>
      <c r="AG20" s="172"/>
      <c r="AH20" s="77"/>
    </row>
    <row r="21" s="1" customFormat="1" ht="36" customHeight="1" spans="1:34">
      <c r="A21" s="40"/>
      <c r="B21" s="18"/>
      <c r="C21" s="22"/>
      <c r="D21" s="22"/>
      <c r="E21" s="49"/>
      <c r="F21" s="50"/>
      <c r="G21" s="39">
        <v>16</v>
      </c>
      <c r="H21" s="39">
        <v>16</v>
      </c>
      <c r="I21" s="66">
        <v>1</v>
      </c>
      <c r="J21" s="67">
        <v>10</v>
      </c>
      <c r="K21" s="39">
        <v>26</v>
      </c>
      <c r="L21" s="39">
        <v>26</v>
      </c>
      <c r="M21" s="66">
        <v>1</v>
      </c>
      <c r="N21" s="67">
        <v>5</v>
      </c>
      <c r="O21" s="39">
        <v>8.25</v>
      </c>
      <c r="P21" s="39">
        <v>8.25</v>
      </c>
      <c r="Q21" s="66">
        <v>1</v>
      </c>
      <c r="R21" s="67">
        <v>5</v>
      </c>
      <c r="S21" s="39">
        <v>1256</v>
      </c>
      <c r="T21" s="39">
        <v>1256</v>
      </c>
      <c r="U21" s="66">
        <v>1</v>
      </c>
      <c r="V21" s="67">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417</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16</v>
      </c>
      <c r="H24" s="52">
        <v>1</v>
      </c>
      <c r="I24" s="68">
        <v>1</v>
      </c>
      <c r="J24" s="51">
        <v>16</v>
      </c>
      <c r="K24" s="52">
        <v>1</v>
      </c>
      <c r="L24" s="68">
        <v>1</v>
      </c>
      <c r="M24" s="51">
        <v>16</v>
      </c>
      <c r="N24" s="52">
        <v>1</v>
      </c>
      <c r="O24" s="68">
        <v>2</v>
      </c>
      <c r="P24" s="51">
        <v>1</v>
      </c>
      <c r="Q24" s="68">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418</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16</v>
      </c>
      <c r="H27" s="52">
        <v>1</v>
      </c>
      <c r="I27" s="68">
        <v>1</v>
      </c>
      <c r="J27" s="51">
        <v>16</v>
      </c>
      <c r="K27" s="52">
        <v>1</v>
      </c>
      <c r="L27" s="68">
        <v>4</v>
      </c>
      <c r="M27" s="51">
        <v>16</v>
      </c>
      <c r="N27" s="52">
        <v>1</v>
      </c>
      <c r="O27" s="68">
        <v>2</v>
      </c>
      <c r="P27" s="51">
        <v>16</v>
      </c>
      <c r="Q27" s="52">
        <v>1</v>
      </c>
      <c r="R27" s="68">
        <v>2</v>
      </c>
      <c r="S27" s="51">
        <v>16</v>
      </c>
      <c r="T27" s="52">
        <v>1</v>
      </c>
      <c r="U27" s="68">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419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420</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16</v>
      </c>
      <c r="H31" s="54">
        <v>1</v>
      </c>
      <c r="I31" s="52"/>
      <c r="J31" s="68">
        <v>2</v>
      </c>
      <c r="K31" s="51">
        <v>16</v>
      </c>
      <c r="L31" s="54">
        <v>1</v>
      </c>
      <c r="M31" s="52"/>
      <c r="N31" s="68">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421</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422</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0.99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94</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H38"/>
  <sheetViews>
    <sheetView topLeftCell="A28"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6</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v>1800</v>
      </c>
      <c r="H10" s="25">
        <v>289</v>
      </c>
      <c r="I10" s="21">
        <v>572.78</v>
      </c>
      <c r="J10" s="62">
        <f>IF(ISERROR(I10/G10),0,I10/G10)</f>
        <v>0.318211111111111</v>
      </c>
      <c r="K10" s="25">
        <f>IF(G21=0,2,IF(I10&gt;0,2,0))</f>
        <v>2</v>
      </c>
      <c r="L10" s="21"/>
      <c r="M10" s="17">
        <v>289</v>
      </c>
      <c r="N10" s="21">
        <v>240</v>
      </c>
      <c r="O10" s="25">
        <v>289</v>
      </c>
      <c r="P10" s="62">
        <f>IF(ISERROR(O10/G10),0,O10/G10)</f>
        <v>0.160555555555556</v>
      </c>
      <c r="Q10" s="25">
        <f>IF(AND(G21=0,G10&gt;=0),2,IF(P10=0,0,IF(P10&lt;=40%,2,0)))</f>
        <v>2</v>
      </c>
      <c r="R10" s="21">
        <v>0</v>
      </c>
      <c r="S10" s="62">
        <v>0</v>
      </c>
      <c r="T10" s="25">
        <f>IF(AND(G21=0,G10&gt;=0),2,IF(S10=0,0,IF(S10&gt;=20%,2,0)))</f>
        <v>0</v>
      </c>
      <c r="U10" s="21"/>
      <c r="V10" s="21">
        <v>6</v>
      </c>
      <c r="W10" s="62">
        <v>1</v>
      </c>
      <c r="X10" s="25">
        <f>IF(G21=0,1,IF(W10&gt;=30%,1,0))</f>
        <v>1</v>
      </c>
      <c r="Y10" s="25">
        <f>IF(OR(AA10&gt;0,AB10&gt;0),1,0)</f>
        <v>0</v>
      </c>
      <c r="Z10" s="25">
        <f>IF(G21=0,1,IF(Y10=1,1,0))</f>
        <v>0</v>
      </c>
      <c r="AA10" s="21"/>
      <c r="AB10" s="21"/>
      <c r="AC10" s="21">
        <v>0</v>
      </c>
      <c r="AD10" s="25">
        <f>IF(G21=0,1,IF(AC10=1,1,0))</f>
        <v>0</v>
      </c>
      <c r="AE10" s="21">
        <v>6</v>
      </c>
      <c r="AF10" s="62">
        <v>1</v>
      </c>
      <c r="AG10" s="25">
        <f>IF(G21=0,1,IF(AF10&gt;=30%,1,0))</f>
        <v>1</v>
      </c>
      <c r="AH10" s="21"/>
    </row>
    <row r="11" s="1" customFormat="1" ht="29" customHeight="1" spans="1:34">
      <c r="A11" s="12"/>
      <c r="B11" s="13"/>
      <c r="C11" s="26" t="s">
        <v>111</v>
      </c>
      <c r="D11" s="26">
        <v>5</v>
      </c>
      <c r="E11" s="27" t="s">
        <v>112</v>
      </c>
      <c r="F11" s="28">
        <v>5</v>
      </c>
      <c r="G11" s="12" t="s">
        <v>423</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424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v>289</v>
      </c>
      <c r="H14" s="39"/>
      <c r="I14" s="39">
        <v>289</v>
      </c>
      <c r="J14" s="63">
        <f>IF(ISERROR((L10+M10)/G14),0,(L10+M10)/G14)</f>
        <v>1</v>
      </c>
      <c r="K14" s="64">
        <v>10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412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425</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426</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415</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427</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6</v>
      </c>
      <c r="H21" s="39">
        <v>6</v>
      </c>
      <c r="I21" s="66">
        <f>IF(ISERROR(H21/G21),0,H21/G21)</f>
        <v>1</v>
      </c>
      <c r="J21" s="67">
        <f>IF(G21=0,10,IF(I21&gt;=100%,10,IF(I21&gt;=90%,I21*100-90,0)))</f>
        <v>10</v>
      </c>
      <c r="K21" s="39">
        <v>11</v>
      </c>
      <c r="L21" s="39">
        <v>11</v>
      </c>
      <c r="M21" s="66">
        <f>IF(ISERROR(L21/K21),0,L21/K21)</f>
        <v>1</v>
      </c>
      <c r="N21" s="67">
        <f>IF(K21=0,5,IF(M21&gt;=100%,5,IF(M21&gt;=95%,M21*100-95,0)))</f>
        <v>5</v>
      </c>
      <c r="O21" s="39">
        <v>3.89</v>
      </c>
      <c r="P21" s="39">
        <v>3.89</v>
      </c>
      <c r="Q21" s="66">
        <f>IF(ISERROR(P21/O21),0,P21/O21)</f>
        <v>1</v>
      </c>
      <c r="R21" s="67">
        <f>IF(O21=0,5,IF(Q21&gt;=100%,5,IF(Q21&gt;=95%,Q21*100-95,0)))</f>
        <v>5</v>
      </c>
      <c r="S21" s="39">
        <v>486</v>
      </c>
      <c r="T21" s="39">
        <v>486</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12" t="s">
        <v>417</v>
      </c>
      <c r="S22" s="12"/>
      <c r="T22" s="12"/>
      <c r="U22" s="12"/>
      <c r="V22" s="12"/>
      <c r="W22" s="12"/>
      <c r="X22" s="12"/>
      <c r="Y22" s="12"/>
      <c r="Z22" s="12"/>
      <c r="AA22" s="12"/>
      <c r="AB22" s="12"/>
      <c r="AC22" s="12"/>
      <c r="AD22" s="12"/>
      <c r="AE22" s="12"/>
      <c r="AF22" s="12"/>
      <c r="AG22" s="12"/>
      <c r="AH22" s="12"/>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
      <c r="S23" s="12"/>
      <c r="T23" s="12"/>
      <c r="U23" s="12"/>
      <c r="V23" s="12"/>
      <c r="W23" s="12"/>
      <c r="X23" s="12"/>
      <c r="Y23" s="12"/>
      <c r="Z23" s="12"/>
      <c r="AA23" s="12"/>
      <c r="AB23" s="12"/>
      <c r="AC23" s="12"/>
      <c r="AD23" s="12"/>
      <c r="AE23" s="12"/>
      <c r="AF23" s="12"/>
      <c r="AG23" s="12"/>
      <c r="AH23" s="12"/>
    </row>
    <row r="24" s="1" customFormat="1" ht="36" customHeight="1" spans="1:34">
      <c r="A24" s="40"/>
      <c r="B24" s="18"/>
      <c r="C24" s="18"/>
      <c r="D24" s="18"/>
      <c r="E24" s="47"/>
      <c r="F24" s="48"/>
      <c r="G24" s="51">
        <v>6</v>
      </c>
      <c r="H24" s="52">
        <f>IF(ISERROR(G24/G21),0,G24/G21)</f>
        <v>1</v>
      </c>
      <c r="I24" s="68">
        <f>IF(G21=0,1,IF(H24&gt;=60%,1,0))</f>
        <v>1</v>
      </c>
      <c r="J24" s="51">
        <v>6</v>
      </c>
      <c r="K24" s="52">
        <f>IF(ISERROR(J24/G21),0,J24/G21)</f>
        <v>1</v>
      </c>
      <c r="L24" s="68">
        <f>IF(G21=0,1,IF(K24&gt;=60%,1,0))</f>
        <v>1</v>
      </c>
      <c r="M24" s="51">
        <v>6</v>
      </c>
      <c r="N24" s="52">
        <f>IF(ISERROR(M24/G21),0,M24/G21)</f>
        <v>1</v>
      </c>
      <c r="O24" s="68">
        <f>IF(G21=0,2,IF(N24&gt;=100%,2,0))</f>
        <v>2</v>
      </c>
      <c r="P24" s="51">
        <v>1</v>
      </c>
      <c r="Q24" s="68">
        <f>IF(G21=0,1,IF(P24=1,1,0))</f>
        <v>1</v>
      </c>
      <c r="R24" s="12"/>
      <c r="S24" s="12"/>
      <c r="T24" s="12"/>
      <c r="U24" s="12"/>
      <c r="V24" s="12"/>
      <c r="W24" s="12"/>
      <c r="X24" s="12"/>
      <c r="Y24" s="12"/>
      <c r="Z24" s="12"/>
      <c r="AA24" s="12"/>
      <c r="AB24" s="12"/>
      <c r="AC24" s="12"/>
      <c r="AD24" s="12"/>
      <c r="AE24" s="12"/>
      <c r="AF24" s="12"/>
      <c r="AG24" s="12"/>
      <c r="AH24" s="12"/>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12" t="s">
        <v>428</v>
      </c>
      <c r="W25" s="12"/>
      <c r="X25" s="12"/>
      <c r="Y25" s="12"/>
      <c r="Z25" s="12"/>
      <c r="AA25" s="12"/>
      <c r="AB25" s="12"/>
      <c r="AC25" s="12"/>
      <c r="AD25" s="12"/>
      <c r="AE25" s="12"/>
      <c r="AF25" s="12"/>
      <c r="AG25" s="12"/>
      <c r="AH25" s="12"/>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
      <c r="W26" s="12"/>
      <c r="X26" s="12"/>
      <c r="Y26" s="12"/>
      <c r="Z26" s="12"/>
      <c r="AA26" s="12"/>
      <c r="AB26" s="12"/>
      <c r="AC26" s="12"/>
      <c r="AD26" s="12"/>
      <c r="AE26" s="12"/>
      <c r="AF26" s="12"/>
      <c r="AG26" s="12"/>
      <c r="AH26" s="12"/>
    </row>
    <row r="27" s="1" customFormat="1" ht="38" customHeight="1" spans="1:34">
      <c r="A27" s="40"/>
      <c r="B27" s="18"/>
      <c r="C27" s="22"/>
      <c r="D27" s="22"/>
      <c r="E27" s="49"/>
      <c r="F27" s="50"/>
      <c r="G27" s="51">
        <v>6</v>
      </c>
      <c r="H27" s="52">
        <f>IF(ISERROR(G27/G21),0,G27/G21)</f>
        <v>1</v>
      </c>
      <c r="I27" s="68">
        <f>IF(G21=0,1,IF(H27&gt;=85%,1,0))</f>
        <v>1</v>
      </c>
      <c r="J27" s="51">
        <v>6</v>
      </c>
      <c r="K27" s="52">
        <f>IF(ISERROR(J27/G21),0,J27/G21)</f>
        <v>1</v>
      </c>
      <c r="L27" s="68">
        <f>IF(G21=0,4,IF(K27&gt;=85%,4,0))</f>
        <v>4</v>
      </c>
      <c r="M27" s="51">
        <v>6</v>
      </c>
      <c r="N27" s="52">
        <f>IF(ISERROR(M27/G21),0,M27/G21)</f>
        <v>1</v>
      </c>
      <c r="O27" s="68">
        <f>IF(G21=0,2,IF(N27&gt;=85%,2,0))</f>
        <v>2</v>
      </c>
      <c r="P27" s="51">
        <v>6</v>
      </c>
      <c r="Q27" s="52">
        <f>IF(ISERROR(P27/G21),0,P27/G21)</f>
        <v>1</v>
      </c>
      <c r="R27" s="68">
        <f>IF(G21=0,2,IF(Q27&gt;=85%,2,0))</f>
        <v>2</v>
      </c>
      <c r="S27" s="51">
        <v>6</v>
      </c>
      <c r="T27" s="52">
        <f>IF(ISERROR(S27/G21),0,S27/G21)</f>
        <v>1</v>
      </c>
      <c r="U27" s="68">
        <f>IF(G21=0,1,IF(T27&gt;=50%,1,0))</f>
        <v>1</v>
      </c>
      <c r="V27" s="12"/>
      <c r="W27" s="12"/>
      <c r="X27" s="12"/>
      <c r="Y27" s="12"/>
      <c r="Z27" s="12"/>
      <c r="AA27" s="12"/>
      <c r="AB27" s="12"/>
      <c r="AC27" s="12"/>
      <c r="AD27" s="12"/>
      <c r="AE27" s="12"/>
      <c r="AF27" s="12"/>
      <c r="AG27" s="12"/>
      <c r="AH27" s="12"/>
    </row>
    <row r="28" s="1" customFormat="1" ht="41" customHeight="1" spans="1:34">
      <c r="A28" s="40"/>
      <c r="B28" s="18"/>
      <c r="C28" s="13" t="s">
        <v>167</v>
      </c>
      <c r="D28" s="13">
        <v>4</v>
      </c>
      <c r="E28" s="53" t="s">
        <v>168</v>
      </c>
      <c r="F28" s="28">
        <v>4</v>
      </c>
      <c r="G28" s="29" t="s">
        <v>429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430</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6</v>
      </c>
      <c r="H31" s="54">
        <f>IF(ISERROR(G31/G21),0,G31/G21)</f>
        <v>1</v>
      </c>
      <c r="I31" s="52"/>
      <c r="J31" s="68">
        <f>IF(G21=0,2,IF(H31&gt;=60%,2,0))</f>
        <v>2</v>
      </c>
      <c r="K31" s="51">
        <v>6</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431</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432</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171">
        <v>0.99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96</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H38"/>
  <sheetViews>
    <sheetView topLeftCell="A19"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4</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6" t="s">
        <v>433</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6"/>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6"/>
    </row>
    <row r="10" s="1" customFormat="1" ht="30" customHeight="1" spans="1:34">
      <c r="A10" s="12"/>
      <c r="B10" s="13"/>
      <c r="C10" s="22"/>
      <c r="D10" s="22"/>
      <c r="E10" s="23"/>
      <c r="F10" s="24"/>
      <c r="G10" s="25">
        <v>1160</v>
      </c>
      <c r="H10" s="25">
        <v>920</v>
      </c>
      <c r="I10" s="21">
        <v>260</v>
      </c>
      <c r="J10" s="62">
        <v>0.224137931034483</v>
      </c>
      <c r="K10" s="25">
        <v>2</v>
      </c>
      <c r="L10" s="21">
        <v>0</v>
      </c>
      <c r="M10" s="17">
        <v>660</v>
      </c>
      <c r="N10" s="21">
        <v>0</v>
      </c>
      <c r="O10" s="25">
        <v>660</v>
      </c>
      <c r="P10" s="62">
        <v>0.568965517241379</v>
      </c>
      <c r="Q10" s="25">
        <v>0</v>
      </c>
      <c r="R10" s="21">
        <v>240</v>
      </c>
      <c r="S10" s="62">
        <v>0.206896551724138</v>
      </c>
      <c r="T10" s="25">
        <v>2</v>
      </c>
      <c r="U10" s="21">
        <v>0</v>
      </c>
      <c r="V10" s="21">
        <v>0</v>
      </c>
      <c r="W10" s="62">
        <v>0</v>
      </c>
      <c r="X10" s="25">
        <v>0</v>
      </c>
      <c r="Y10" s="25">
        <v>0</v>
      </c>
      <c r="Z10" s="25">
        <v>0</v>
      </c>
      <c r="AA10" s="21">
        <v>0</v>
      </c>
      <c r="AB10" s="21">
        <v>0</v>
      </c>
      <c r="AC10" s="21">
        <v>0</v>
      </c>
      <c r="AD10" s="25">
        <v>0</v>
      </c>
      <c r="AE10" s="21">
        <v>0</v>
      </c>
      <c r="AF10" s="62">
        <v>0</v>
      </c>
      <c r="AG10" s="25">
        <v>0</v>
      </c>
      <c r="AH10" s="26"/>
    </row>
    <row r="11" s="1" customFormat="1" ht="29" customHeight="1" spans="1:34">
      <c r="A11" s="12"/>
      <c r="B11" s="13"/>
      <c r="C11" s="26" t="s">
        <v>111</v>
      </c>
      <c r="D11" s="26">
        <v>5</v>
      </c>
      <c r="E11" s="27" t="s">
        <v>112</v>
      </c>
      <c r="F11" s="28">
        <v>5</v>
      </c>
      <c r="G11" s="29" t="s">
        <v>434</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435</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v>660</v>
      </c>
      <c r="H14" s="39">
        <v>660</v>
      </c>
      <c r="I14" s="39">
        <v>0</v>
      </c>
      <c r="J14" s="63">
        <v>1</v>
      </c>
      <c r="K14" s="64">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436</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437</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438</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439</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126" t="s">
        <v>440</v>
      </c>
      <c r="X19" s="127"/>
      <c r="Y19" s="127"/>
      <c r="Z19" s="127"/>
      <c r="AA19" s="127"/>
      <c r="AB19" s="127"/>
      <c r="AC19" s="127"/>
      <c r="AD19" s="127"/>
      <c r="AE19" s="127"/>
      <c r="AF19" s="127"/>
      <c r="AG19" s="127"/>
      <c r="AH19" s="132"/>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28"/>
      <c r="X20" s="129"/>
      <c r="Y20" s="129"/>
      <c r="Z20" s="129"/>
      <c r="AA20" s="129"/>
      <c r="AB20" s="129"/>
      <c r="AC20" s="129"/>
      <c r="AD20" s="129"/>
      <c r="AE20" s="129"/>
      <c r="AF20" s="129"/>
      <c r="AG20" s="129"/>
      <c r="AH20" s="133"/>
    </row>
    <row r="21" s="1" customFormat="1" ht="36" customHeight="1" spans="1:34">
      <c r="A21" s="40"/>
      <c r="B21" s="18"/>
      <c r="C21" s="22"/>
      <c r="D21" s="22"/>
      <c r="E21" s="49"/>
      <c r="F21" s="50"/>
      <c r="G21" s="100">
        <v>15</v>
      </c>
      <c r="H21" s="100">
        <v>15</v>
      </c>
      <c r="I21" s="101">
        <v>1</v>
      </c>
      <c r="J21" s="108">
        <v>10</v>
      </c>
      <c r="K21" s="100">
        <v>22</v>
      </c>
      <c r="L21" s="100">
        <v>22</v>
      </c>
      <c r="M21" s="101">
        <v>1</v>
      </c>
      <c r="N21" s="108">
        <v>5</v>
      </c>
      <c r="O21" s="100">
        <v>10.35</v>
      </c>
      <c r="P21" s="100">
        <v>10.35</v>
      </c>
      <c r="Q21" s="101">
        <v>1</v>
      </c>
      <c r="R21" s="108">
        <v>5</v>
      </c>
      <c r="S21" s="100">
        <v>1298</v>
      </c>
      <c r="T21" s="100">
        <v>1298</v>
      </c>
      <c r="U21" s="101">
        <v>1</v>
      </c>
      <c r="V21" s="108">
        <v>10</v>
      </c>
      <c r="W21" s="130"/>
      <c r="X21" s="131"/>
      <c r="Y21" s="131"/>
      <c r="Z21" s="131"/>
      <c r="AA21" s="131"/>
      <c r="AB21" s="131"/>
      <c r="AC21" s="131"/>
      <c r="AD21" s="131"/>
      <c r="AE21" s="131"/>
      <c r="AF21" s="131"/>
      <c r="AG21" s="131"/>
      <c r="AH21" s="134"/>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12" t="s">
        <v>441</v>
      </c>
      <c r="S22" s="12"/>
      <c r="T22" s="12"/>
      <c r="U22" s="12"/>
      <c r="V22" s="12"/>
      <c r="W22" s="12"/>
      <c r="X22" s="12"/>
      <c r="Y22" s="12"/>
      <c r="Z22" s="12"/>
      <c r="AA22" s="12"/>
      <c r="AB22" s="12"/>
      <c r="AC22" s="12"/>
      <c r="AD22" s="12"/>
      <c r="AE22" s="12"/>
      <c r="AF22" s="12"/>
      <c r="AG22" s="12"/>
      <c r="AH22" s="12"/>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
      <c r="S23" s="12"/>
      <c r="T23" s="12"/>
      <c r="U23" s="12"/>
      <c r="V23" s="12"/>
      <c r="W23" s="12"/>
      <c r="X23" s="12"/>
      <c r="Y23" s="12"/>
      <c r="Z23" s="12"/>
      <c r="AA23" s="12"/>
      <c r="AB23" s="12"/>
      <c r="AC23" s="12"/>
      <c r="AD23" s="12"/>
      <c r="AE23" s="12"/>
      <c r="AF23" s="12"/>
      <c r="AG23" s="12"/>
      <c r="AH23" s="12"/>
    </row>
    <row r="24" s="1" customFormat="1" ht="36" customHeight="1" spans="1:34">
      <c r="A24" s="40"/>
      <c r="B24" s="18"/>
      <c r="C24" s="18"/>
      <c r="D24" s="18"/>
      <c r="E24" s="47"/>
      <c r="F24" s="48"/>
      <c r="G24" s="51">
        <v>8</v>
      </c>
      <c r="H24" s="52">
        <v>1</v>
      </c>
      <c r="I24" s="68">
        <v>1</v>
      </c>
      <c r="J24" s="51">
        <v>8</v>
      </c>
      <c r="K24" s="52">
        <v>1</v>
      </c>
      <c r="L24" s="68">
        <v>1</v>
      </c>
      <c r="M24" s="51">
        <v>15</v>
      </c>
      <c r="N24" s="52">
        <v>1</v>
      </c>
      <c r="O24" s="68">
        <v>2</v>
      </c>
      <c r="P24" s="51">
        <v>1</v>
      </c>
      <c r="Q24" s="68">
        <v>1</v>
      </c>
      <c r="R24" s="12"/>
      <c r="S24" s="12"/>
      <c r="T24" s="12"/>
      <c r="U24" s="12"/>
      <c r="V24" s="12"/>
      <c r="W24" s="12"/>
      <c r="X24" s="12"/>
      <c r="Y24" s="12"/>
      <c r="Z24" s="12"/>
      <c r="AA24" s="12"/>
      <c r="AB24" s="12"/>
      <c r="AC24" s="12"/>
      <c r="AD24" s="12"/>
      <c r="AE24" s="12"/>
      <c r="AF24" s="12"/>
      <c r="AG24" s="12"/>
      <c r="AH24" s="12"/>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12" t="s">
        <v>442</v>
      </c>
      <c r="W25" s="12"/>
      <c r="X25" s="12"/>
      <c r="Y25" s="12"/>
      <c r="Z25" s="12"/>
      <c r="AA25" s="12"/>
      <c r="AB25" s="12"/>
      <c r="AC25" s="12"/>
      <c r="AD25" s="12"/>
      <c r="AE25" s="12"/>
      <c r="AF25" s="12"/>
      <c r="AG25" s="12"/>
      <c r="AH25" s="12"/>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
      <c r="W26" s="12"/>
      <c r="X26" s="12"/>
      <c r="Y26" s="12"/>
      <c r="Z26" s="12"/>
      <c r="AA26" s="12"/>
      <c r="AB26" s="12"/>
      <c r="AC26" s="12"/>
      <c r="AD26" s="12"/>
      <c r="AE26" s="12"/>
      <c r="AF26" s="12"/>
      <c r="AG26" s="12"/>
      <c r="AH26" s="12"/>
    </row>
    <row r="27" s="1" customFormat="1" ht="38" customHeight="1" spans="1:34">
      <c r="A27" s="40"/>
      <c r="B27" s="18"/>
      <c r="C27" s="22"/>
      <c r="D27" s="22"/>
      <c r="E27" s="49"/>
      <c r="F27" s="50"/>
      <c r="G27" s="51">
        <v>8</v>
      </c>
      <c r="H27" s="52">
        <v>1</v>
      </c>
      <c r="I27" s="68">
        <v>1</v>
      </c>
      <c r="J27" s="51">
        <v>8</v>
      </c>
      <c r="K27" s="52">
        <v>1</v>
      </c>
      <c r="L27" s="68">
        <v>4</v>
      </c>
      <c r="M27" s="51">
        <v>8</v>
      </c>
      <c r="N27" s="52">
        <v>1</v>
      </c>
      <c r="O27" s="68">
        <v>2</v>
      </c>
      <c r="P27" s="51">
        <v>8</v>
      </c>
      <c r="Q27" s="52">
        <v>1</v>
      </c>
      <c r="R27" s="68">
        <v>2</v>
      </c>
      <c r="S27" s="51">
        <v>8</v>
      </c>
      <c r="T27" s="52">
        <v>1</v>
      </c>
      <c r="U27" s="68">
        <v>1</v>
      </c>
      <c r="V27" s="12"/>
      <c r="W27" s="12"/>
      <c r="X27" s="12"/>
      <c r="Y27" s="12"/>
      <c r="Z27" s="12"/>
      <c r="AA27" s="12"/>
      <c r="AB27" s="12"/>
      <c r="AC27" s="12"/>
      <c r="AD27" s="12"/>
      <c r="AE27" s="12"/>
      <c r="AF27" s="12"/>
      <c r="AG27" s="12"/>
      <c r="AH27" s="12"/>
    </row>
    <row r="28" s="1" customFormat="1" ht="41" customHeight="1" spans="1:34">
      <c r="A28" s="40"/>
      <c r="B28" s="18"/>
      <c r="C28" s="13" t="s">
        <v>167</v>
      </c>
      <c r="D28" s="13">
        <v>4</v>
      </c>
      <c r="E28" s="53" t="s">
        <v>168</v>
      </c>
      <c r="F28" s="28">
        <v>4</v>
      </c>
      <c r="G28" s="29" t="s">
        <v>443</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444</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8</v>
      </c>
      <c r="H31" s="54">
        <v>1</v>
      </c>
      <c r="I31" s="52"/>
      <c r="J31" s="68">
        <v>2</v>
      </c>
      <c r="K31" s="51">
        <v>8</v>
      </c>
      <c r="L31" s="54">
        <v>1</v>
      </c>
      <c r="M31" s="52"/>
      <c r="N31" s="68">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103">
        <v>2</v>
      </c>
      <c r="G32" s="29" t="s">
        <v>445</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446</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0.92</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94</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399914548173467"/>
  </sheetPr>
  <dimension ref="A1:AH38"/>
  <sheetViews>
    <sheetView topLeftCell="A23" workbookViewId="0">
      <selection activeCell="AI33" sqref="AI33"/>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3</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447</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4331</v>
      </c>
      <c r="H10" s="25">
        <v>3467</v>
      </c>
      <c r="I10" s="21">
        <v>0</v>
      </c>
      <c r="J10" s="62">
        <f>IF(ISERROR(I10/G10),0,I10/G10)</f>
        <v>0</v>
      </c>
      <c r="K10" s="25">
        <v>0</v>
      </c>
      <c r="L10" s="21">
        <v>0</v>
      </c>
      <c r="M10" s="17">
        <v>0</v>
      </c>
      <c r="N10" s="21">
        <v>0</v>
      </c>
      <c r="O10" s="25">
        <v>3467</v>
      </c>
      <c r="P10" s="62">
        <f>IF(ISERROR(O10/G10),0,O10/G10)</f>
        <v>0.800507965827753</v>
      </c>
      <c r="Q10" s="25">
        <v>1</v>
      </c>
      <c r="R10" s="21">
        <v>864</v>
      </c>
      <c r="S10" s="62">
        <f>IF(ISERROR(R10/G10),0,R10/G10)</f>
        <v>0.199492034172247</v>
      </c>
      <c r="T10" s="25">
        <v>1</v>
      </c>
      <c r="U10" s="21">
        <v>0</v>
      </c>
      <c r="V10" s="21">
        <v>0</v>
      </c>
      <c r="W10" s="62">
        <f>IF(ISERROR(V10/G21),0,V10/G21)</f>
        <v>0</v>
      </c>
      <c r="X10" s="25">
        <v>0</v>
      </c>
      <c r="Y10" s="25">
        <v>1</v>
      </c>
      <c r="Z10" s="25">
        <v>1</v>
      </c>
      <c r="AA10" s="21">
        <v>0</v>
      </c>
      <c r="AB10" s="21">
        <v>100</v>
      </c>
      <c r="AC10" s="21">
        <v>0</v>
      </c>
      <c r="AD10" s="25">
        <f>IF(G21=0,1,IF(AC10=1,1,0))</f>
        <v>0</v>
      </c>
      <c r="AE10" s="21">
        <v>6</v>
      </c>
      <c r="AF10" s="62">
        <f>IF(ISERROR(AE10/G21),0,AE10/G21)</f>
        <v>0.222222222222222</v>
      </c>
      <c r="AG10" s="25">
        <f>IF(G21=0,1,IF(AF10&gt;=30%,1,0))</f>
        <v>0</v>
      </c>
      <c r="AH10" s="21"/>
    </row>
    <row r="11" s="1" customFormat="1" ht="29" customHeight="1" spans="1:34">
      <c r="A11" s="12"/>
      <c r="B11" s="13"/>
      <c r="C11" s="26" t="s">
        <v>111</v>
      </c>
      <c r="D11" s="26">
        <v>5</v>
      </c>
      <c r="E11" s="27" t="s">
        <v>112</v>
      </c>
      <c r="F11" s="28">
        <v>5</v>
      </c>
      <c r="G11" s="123" t="s">
        <v>448</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row>
    <row r="12" s="1" customFormat="1" ht="36" customHeight="1" spans="1:34">
      <c r="A12" s="12"/>
      <c r="B12" s="13"/>
      <c r="C12" s="30" t="s">
        <v>114</v>
      </c>
      <c r="D12" s="30">
        <v>10</v>
      </c>
      <c r="E12" s="15" t="s">
        <v>115</v>
      </c>
      <c r="F12" s="31">
        <v>10</v>
      </c>
      <c r="G12" s="32" t="s">
        <v>116</v>
      </c>
      <c r="H12" s="33"/>
      <c r="I12" s="33"/>
      <c r="J12" s="33" t="s">
        <v>117</v>
      </c>
      <c r="K12" s="33"/>
      <c r="L12" s="125" t="s">
        <v>449</v>
      </c>
      <c r="M12" s="125"/>
      <c r="N12" s="125"/>
      <c r="O12" s="125"/>
      <c r="P12" s="125"/>
      <c r="Q12" s="125"/>
      <c r="R12" s="125"/>
      <c r="S12" s="125"/>
      <c r="T12" s="125"/>
      <c r="U12" s="125"/>
      <c r="V12" s="125"/>
      <c r="W12" s="125"/>
      <c r="X12" s="125"/>
      <c r="Y12" s="125"/>
      <c r="Z12" s="125"/>
      <c r="AA12" s="125"/>
      <c r="AB12" s="125"/>
      <c r="AC12" s="125"/>
      <c r="AD12" s="125"/>
      <c r="AE12" s="125"/>
      <c r="AF12" s="125"/>
      <c r="AG12" s="125"/>
      <c r="AH12" s="125"/>
    </row>
    <row r="13" s="1" customFormat="1" ht="30" customHeight="1" spans="1:34">
      <c r="A13" s="12"/>
      <c r="B13" s="13"/>
      <c r="C13" s="34"/>
      <c r="D13" s="34"/>
      <c r="E13" s="19"/>
      <c r="F13" s="35"/>
      <c r="G13" s="32" t="s">
        <v>34</v>
      </c>
      <c r="H13" s="32" t="s">
        <v>119</v>
      </c>
      <c r="I13" s="32" t="s">
        <v>120</v>
      </c>
      <c r="J13" s="33" t="s">
        <v>121</v>
      </c>
      <c r="K13" s="33" t="s">
        <v>122</v>
      </c>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1" customFormat="1" ht="26" customHeight="1" spans="1:34">
      <c r="A14" s="12"/>
      <c r="B14" s="13"/>
      <c r="C14" s="36"/>
      <c r="D14" s="36"/>
      <c r="E14" s="23"/>
      <c r="F14" s="37"/>
      <c r="G14" s="38">
        <f>H14+I14</f>
        <v>3467</v>
      </c>
      <c r="H14" s="39">
        <v>3467</v>
      </c>
      <c r="I14" s="39">
        <v>0</v>
      </c>
      <c r="J14" s="63">
        <f>IF(ISERROR((L10+M10)/G14),0,(L10+M10)/G14)</f>
        <v>0</v>
      </c>
      <c r="K14" s="64">
        <v>10</v>
      </c>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1" customFormat="1" ht="45" customHeight="1" spans="1:34">
      <c r="A15" s="12"/>
      <c r="B15" s="13"/>
      <c r="C15" s="26" t="s">
        <v>123</v>
      </c>
      <c r="D15" s="26">
        <v>5</v>
      </c>
      <c r="E15" s="27" t="s">
        <v>124</v>
      </c>
      <c r="F15" s="28">
        <v>5</v>
      </c>
      <c r="G15" s="123" t="s">
        <v>450</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1" customFormat="1" ht="66" customHeight="1" spans="1:34">
      <c r="A16" s="40" t="s">
        <v>126</v>
      </c>
      <c r="B16" s="18">
        <v>10</v>
      </c>
      <c r="C16" s="13" t="s">
        <v>127</v>
      </c>
      <c r="D16" s="13">
        <v>3</v>
      </c>
      <c r="E16" s="27" t="s">
        <v>128</v>
      </c>
      <c r="F16" s="28">
        <v>3</v>
      </c>
      <c r="G16" s="123" t="s">
        <v>451</v>
      </c>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1" customFormat="1" ht="61" customHeight="1" spans="1:34">
      <c r="A17" s="40"/>
      <c r="B17" s="18"/>
      <c r="C17" s="13" t="s">
        <v>130</v>
      </c>
      <c r="D17" s="13">
        <v>2</v>
      </c>
      <c r="E17" s="27" t="s">
        <v>131</v>
      </c>
      <c r="F17" s="28">
        <v>2</v>
      </c>
      <c r="G17" s="123" t="s">
        <v>452</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1" customFormat="1" ht="46" customHeight="1" spans="1:34">
      <c r="A18" s="41"/>
      <c r="B18" s="22"/>
      <c r="C18" s="13" t="s">
        <v>133</v>
      </c>
      <c r="D18" s="13">
        <v>5</v>
      </c>
      <c r="E18" s="27" t="s">
        <v>134</v>
      </c>
      <c r="F18" s="28">
        <v>5</v>
      </c>
      <c r="G18" s="123" t="s">
        <v>453</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136" t="s">
        <v>454</v>
      </c>
      <c r="X19" s="137"/>
      <c r="Y19" s="137"/>
      <c r="Z19" s="137"/>
      <c r="AA19" s="137"/>
      <c r="AB19" s="137"/>
      <c r="AC19" s="137"/>
      <c r="AD19" s="137"/>
      <c r="AE19" s="137"/>
      <c r="AF19" s="137"/>
      <c r="AG19" s="137"/>
      <c r="AH19" s="143"/>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38"/>
      <c r="X20" s="139"/>
      <c r="Y20" s="139"/>
      <c r="Z20" s="139"/>
      <c r="AA20" s="139"/>
      <c r="AB20" s="139"/>
      <c r="AC20" s="139"/>
      <c r="AD20" s="139"/>
      <c r="AE20" s="139"/>
      <c r="AF20" s="139"/>
      <c r="AG20" s="139"/>
      <c r="AH20" s="144"/>
    </row>
    <row r="21" s="1" customFormat="1" ht="36" customHeight="1" spans="1:34">
      <c r="A21" s="40"/>
      <c r="B21" s="18"/>
      <c r="C21" s="22"/>
      <c r="D21" s="22"/>
      <c r="E21" s="49"/>
      <c r="F21" s="50"/>
      <c r="G21" s="39">
        <v>27</v>
      </c>
      <c r="H21" s="39">
        <v>27</v>
      </c>
      <c r="I21" s="66">
        <f>IF(ISERROR(H21/G21),0,H21/G21)</f>
        <v>1</v>
      </c>
      <c r="J21" s="67">
        <f>IF(G21=0,10,IF(I21&gt;=100%,10,IF(I21&gt;=90%,I21*100-90,0)))</f>
        <v>10</v>
      </c>
      <c r="K21" s="39">
        <v>138</v>
      </c>
      <c r="L21" s="39">
        <v>138</v>
      </c>
      <c r="M21" s="66">
        <f>IF(ISERROR(L21/K21),0,L21/K21)</f>
        <v>1</v>
      </c>
      <c r="N21" s="67">
        <f>IF(K21=0,5,IF(M21&gt;=100%,5,IF(M21&gt;=95%,M21*100-95,0)))</f>
        <v>5</v>
      </c>
      <c r="O21" s="39">
        <v>58.87</v>
      </c>
      <c r="P21" s="39">
        <v>58.87</v>
      </c>
      <c r="Q21" s="66">
        <f>IF(ISERROR(P21/O21),0,P21/O21)</f>
        <v>1</v>
      </c>
      <c r="R21" s="67">
        <f>IF(O21=0,5,IF(Q21&gt;=100%,5,IF(Q21&gt;=95%,Q21*100-95,0)))</f>
        <v>5</v>
      </c>
      <c r="S21" s="39">
        <v>5759</v>
      </c>
      <c r="T21" s="39">
        <v>5759</v>
      </c>
      <c r="U21" s="66">
        <f>IF(ISERROR(T21/S21),0,T21/S21)</f>
        <v>1</v>
      </c>
      <c r="V21" s="67">
        <f>IF(S21=0,10,IF(U21&gt;=100%,10,IF(U21&gt;=90%,U21*100-90,0)))</f>
        <v>10</v>
      </c>
      <c r="W21" s="140"/>
      <c r="X21" s="141"/>
      <c r="Y21" s="141"/>
      <c r="Z21" s="141"/>
      <c r="AA21" s="141"/>
      <c r="AB21" s="141"/>
      <c r="AC21" s="141"/>
      <c r="AD21" s="141"/>
      <c r="AE21" s="141"/>
      <c r="AF21" s="141"/>
      <c r="AG21" s="141"/>
      <c r="AH21" s="145"/>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123" t="s">
        <v>455</v>
      </c>
      <c r="S22" s="123"/>
      <c r="T22" s="123"/>
      <c r="U22" s="123"/>
      <c r="V22" s="123"/>
      <c r="W22" s="123"/>
      <c r="X22" s="123"/>
      <c r="Y22" s="123"/>
      <c r="Z22" s="123"/>
      <c r="AA22" s="123"/>
      <c r="AB22" s="123"/>
      <c r="AC22" s="123"/>
      <c r="AD22" s="123"/>
      <c r="AE22" s="123"/>
      <c r="AF22" s="123"/>
      <c r="AG22" s="123"/>
      <c r="AH22" s="123"/>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3"/>
      <c r="S23" s="123"/>
      <c r="T23" s="123"/>
      <c r="U23" s="123"/>
      <c r="V23" s="123"/>
      <c r="W23" s="123"/>
      <c r="X23" s="123"/>
      <c r="Y23" s="123"/>
      <c r="Z23" s="123"/>
      <c r="AA23" s="123"/>
      <c r="AB23" s="123"/>
      <c r="AC23" s="123"/>
      <c r="AD23" s="123"/>
      <c r="AE23" s="123"/>
      <c r="AF23" s="123"/>
      <c r="AG23" s="123"/>
      <c r="AH23" s="123"/>
    </row>
    <row r="24" s="1" customFormat="1" ht="36" customHeight="1" spans="1:34">
      <c r="A24" s="40"/>
      <c r="B24" s="18"/>
      <c r="C24" s="18"/>
      <c r="D24" s="18"/>
      <c r="E24" s="47"/>
      <c r="F24" s="48"/>
      <c r="G24" s="51">
        <v>27</v>
      </c>
      <c r="H24" s="52">
        <f>IF(ISERROR(G24/G21),0,G24/G21)</f>
        <v>1</v>
      </c>
      <c r="I24" s="68">
        <f>IF(G21=0,1,IF(H24&gt;=60%,1,0))</f>
        <v>1</v>
      </c>
      <c r="J24" s="51">
        <v>27</v>
      </c>
      <c r="K24" s="52">
        <f>IF(ISERROR(J24/G21),0,J24/G21)</f>
        <v>1</v>
      </c>
      <c r="L24" s="68">
        <f>IF(G21=0,1,IF(K24&gt;=60%,1,0))</f>
        <v>1</v>
      </c>
      <c r="M24" s="51">
        <v>27</v>
      </c>
      <c r="N24" s="52">
        <f>IF(ISERROR(M24/G21),0,M24/G21)</f>
        <v>1</v>
      </c>
      <c r="O24" s="68">
        <f>IF(G21=0,2,IF(N24&gt;=100%,2,0))</f>
        <v>2</v>
      </c>
      <c r="P24" s="51">
        <v>0</v>
      </c>
      <c r="Q24" s="68">
        <f>IF(G21=0,1,IF(P24=1,1,0))</f>
        <v>0</v>
      </c>
      <c r="R24" s="123"/>
      <c r="S24" s="123"/>
      <c r="T24" s="123"/>
      <c r="U24" s="123"/>
      <c r="V24" s="123"/>
      <c r="W24" s="123"/>
      <c r="X24" s="123"/>
      <c r="Y24" s="123"/>
      <c r="Z24" s="123"/>
      <c r="AA24" s="123"/>
      <c r="AB24" s="123"/>
      <c r="AC24" s="123"/>
      <c r="AD24" s="123"/>
      <c r="AE24" s="123"/>
      <c r="AF24" s="123"/>
      <c r="AG24" s="123"/>
      <c r="AH24" s="123"/>
    </row>
    <row r="25" s="1" customFormat="1" ht="42" customHeight="1" spans="1:34">
      <c r="A25" s="40"/>
      <c r="B25" s="18"/>
      <c r="C25" s="14" t="s">
        <v>161</v>
      </c>
      <c r="D25" s="14">
        <v>10</v>
      </c>
      <c r="E25" s="42" t="s">
        <v>162</v>
      </c>
      <c r="F25" s="43">
        <f>I27+L27+O27+R27+U27</f>
        <v>9</v>
      </c>
      <c r="G25" s="29" t="s">
        <v>154</v>
      </c>
      <c r="H25" s="29"/>
      <c r="I25" s="29"/>
      <c r="J25" s="29"/>
      <c r="K25" s="29"/>
      <c r="L25" s="29"/>
      <c r="M25" s="29" t="s">
        <v>155</v>
      </c>
      <c r="N25" s="29"/>
      <c r="O25" s="29"/>
      <c r="P25" s="29" t="s">
        <v>156</v>
      </c>
      <c r="Q25" s="29"/>
      <c r="R25" s="29"/>
      <c r="S25" s="29" t="s">
        <v>157</v>
      </c>
      <c r="T25" s="29"/>
      <c r="U25" s="29"/>
      <c r="V25" s="124" t="s">
        <v>456</v>
      </c>
      <c r="W25" s="124"/>
      <c r="X25" s="124"/>
      <c r="Y25" s="124"/>
      <c r="Z25" s="124"/>
      <c r="AA25" s="124"/>
      <c r="AB25" s="124"/>
      <c r="AC25" s="124"/>
      <c r="AD25" s="124"/>
      <c r="AE25" s="124"/>
      <c r="AF25" s="124"/>
      <c r="AG25" s="124"/>
      <c r="AH25" s="124"/>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4"/>
      <c r="W26" s="124"/>
      <c r="X26" s="124"/>
      <c r="Y26" s="124"/>
      <c r="Z26" s="124"/>
      <c r="AA26" s="124"/>
      <c r="AB26" s="124"/>
      <c r="AC26" s="124"/>
      <c r="AD26" s="124"/>
      <c r="AE26" s="124"/>
      <c r="AF26" s="124"/>
      <c r="AG26" s="124"/>
      <c r="AH26" s="124"/>
    </row>
    <row r="27" s="1" customFormat="1" ht="38" customHeight="1" spans="1:34">
      <c r="A27" s="40"/>
      <c r="B27" s="18"/>
      <c r="C27" s="22"/>
      <c r="D27" s="22"/>
      <c r="E27" s="49"/>
      <c r="F27" s="50"/>
      <c r="G27" s="51">
        <v>27</v>
      </c>
      <c r="H27" s="52">
        <f>IF(ISERROR(G27/G21),0,G27/G21)</f>
        <v>1</v>
      </c>
      <c r="I27" s="68">
        <f>IF(G21=0,1,IF(H27&gt;=85%,1,0))</f>
        <v>1</v>
      </c>
      <c r="J27" s="51">
        <v>27</v>
      </c>
      <c r="K27" s="52">
        <f>IF(ISERROR(J27/G21),0,J27/G21)</f>
        <v>1</v>
      </c>
      <c r="L27" s="68">
        <f>IF(G21=0,4,IF(K27&gt;=85%,4,0))</f>
        <v>4</v>
      </c>
      <c r="M27" s="51">
        <v>27</v>
      </c>
      <c r="N27" s="52">
        <f>IF(ISERROR(M27/G21),0,M27/G21)</f>
        <v>1</v>
      </c>
      <c r="O27" s="68">
        <f>IF(G21=0,2,IF(N27&gt;=85%,2,0))</f>
        <v>2</v>
      </c>
      <c r="P27" s="51">
        <v>15</v>
      </c>
      <c r="Q27" s="52">
        <f>IF(ISERROR(P27/G21),0,P27/G21)</f>
        <v>0.555555555555556</v>
      </c>
      <c r="R27" s="68">
        <v>1</v>
      </c>
      <c r="S27" s="51">
        <v>27</v>
      </c>
      <c r="T27" s="52">
        <f>IF(ISERROR(S27/G21),0,S27/G21)</f>
        <v>1</v>
      </c>
      <c r="U27" s="68">
        <f>IF(G21=0,1,IF(T27&gt;=50%,1,0))</f>
        <v>1</v>
      </c>
      <c r="V27" s="124"/>
      <c r="W27" s="124"/>
      <c r="X27" s="124"/>
      <c r="Y27" s="124"/>
      <c r="Z27" s="124"/>
      <c r="AA27" s="124"/>
      <c r="AB27" s="124"/>
      <c r="AC27" s="124"/>
      <c r="AD27" s="124"/>
      <c r="AE27" s="124"/>
      <c r="AF27" s="124"/>
      <c r="AG27" s="124"/>
      <c r="AH27" s="124"/>
    </row>
    <row r="28" s="1" customFormat="1" ht="41" customHeight="1" spans="1:34">
      <c r="A28" s="40"/>
      <c r="B28" s="18"/>
      <c r="C28" s="13" t="s">
        <v>167</v>
      </c>
      <c r="D28" s="13">
        <v>4</v>
      </c>
      <c r="E28" s="53" t="s">
        <v>168</v>
      </c>
      <c r="F28" s="28">
        <v>4</v>
      </c>
      <c r="G28" s="123" t="s">
        <v>457</v>
      </c>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123" t="s">
        <v>458</v>
      </c>
      <c r="P29" s="123"/>
      <c r="Q29" s="123"/>
      <c r="R29" s="123"/>
      <c r="S29" s="123"/>
      <c r="T29" s="123"/>
      <c r="U29" s="123"/>
      <c r="V29" s="123"/>
      <c r="W29" s="123"/>
      <c r="X29" s="123"/>
      <c r="Y29" s="123"/>
      <c r="Z29" s="123"/>
      <c r="AA29" s="123"/>
      <c r="AB29" s="123"/>
      <c r="AC29" s="123"/>
      <c r="AD29" s="123"/>
      <c r="AE29" s="123"/>
      <c r="AF29" s="123"/>
      <c r="AG29" s="123"/>
      <c r="AH29" s="123"/>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123"/>
      <c r="P30" s="123"/>
      <c r="Q30" s="123"/>
      <c r="R30" s="123"/>
      <c r="S30" s="123"/>
      <c r="T30" s="123"/>
      <c r="U30" s="123"/>
      <c r="V30" s="123"/>
      <c r="W30" s="123"/>
      <c r="X30" s="123"/>
      <c r="Y30" s="123"/>
      <c r="Z30" s="123"/>
      <c r="AA30" s="123"/>
      <c r="AB30" s="123"/>
      <c r="AC30" s="123"/>
      <c r="AD30" s="123"/>
      <c r="AE30" s="123"/>
      <c r="AF30" s="123"/>
      <c r="AG30" s="123"/>
      <c r="AH30" s="123"/>
    </row>
    <row r="31" s="1" customFormat="1" ht="35" customHeight="1" spans="1:34">
      <c r="A31" s="40"/>
      <c r="B31" s="18"/>
      <c r="C31" s="13"/>
      <c r="D31" s="13"/>
      <c r="E31" s="53"/>
      <c r="F31" s="50"/>
      <c r="G31" s="51">
        <v>27</v>
      </c>
      <c r="H31" s="54">
        <f>IF(ISERROR(G31/G21),0,G31/G21)</f>
        <v>1</v>
      </c>
      <c r="I31" s="52"/>
      <c r="J31" s="68">
        <f>IF(G21=0,2,IF(H31&gt;=60%,2,0))</f>
        <v>2</v>
      </c>
      <c r="K31" s="51">
        <v>27</v>
      </c>
      <c r="L31" s="54">
        <f>IF(ISERROR(K31/G21),0,K31/G21)</f>
        <v>1</v>
      </c>
      <c r="M31" s="52"/>
      <c r="N31" s="68">
        <f>IF(G21=0,2,IF(L31&gt;=60%,2,0))</f>
        <v>2</v>
      </c>
      <c r="O31" s="123"/>
      <c r="P31" s="123"/>
      <c r="Q31" s="123"/>
      <c r="R31" s="123"/>
      <c r="S31" s="123"/>
      <c r="T31" s="123"/>
      <c r="U31" s="123"/>
      <c r="V31" s="123"/>
      <c r="W31" s="123"/>
      <c r="X31" s="123"/>
      <c r="Y31" s="123"/>
      <c r="Z31" s="123"/>
      <c r="AA31" s="123"/>
      <c r="AB31" s="123"/>
      <c r="AC31" s="123"/>
      <c r="AD31" s="123"/>
      <c r="AE31" s="123"/>
      <c r="AF31" s="123"/>
      <c r="AG31" s="123"/>
      <c r="AH31" s="123"/>
    </row>
    <row r="32" s="1" customFormat="1" ht="51" customHeight="1" spans="1:34">
      <c r="A32" s="40"/>
      <c r="B32" s="18"/>
      <c r="C32" s="22" t="s">
        <v>173</v>
      </c>
      <c r="D32" s="55">
        <v>2</v>
      </c>
      <c r="E32" s="49" t="s">
        <v>174</v>
      </c>
      <c r="F32" s="56">
        <v>2</v>
      </c>
      <c r="G32" s="123" t="s">
        <v>459</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1" customFormat="1" ht="45" customHeight="1" spans="1:34">
      <c r="A33" s="40"/>
      <c r="B33" s="18"/>
      <c r="C33" s="14" t="s">
        <v>176</v>
      </c>
      <c r="D33" s="14">
        <v>5</v>
      </c>
      <c r="E33" s="42" t="s">
        <v>177</v>
      </c>
      <c r="F33" s="43">
        <f>IF(G34&gt;=80%,5,IF(G34&gt;75%,(G34-75%)*100,0))</f>
        <v>5</v>
      </c>
      <c r="G33" s="29" t="s">
        <v>178</v>
      </c>
      <c r="H33" s="124" t="s">
        <v>460</v>
      </c>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row>
    <row r="34" s="1" customFormat="1" ht="35" customHeight="1" spans="1:34">
      <c r="A34" s="41"/>
      <c r="B34" s="22"/>
      <c r="C34" s="22"/>
      <c r="D34" s="22"/>
      <c r="E34" s="49"/>
      <c r="F34" s="50"/>
      <c r="G34" s="29">
        <v>85</v>
      </c>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row>
    <row r="35" s="2" customFormat="1" ht="30" customHeight="1" spans="1:34">
      <c r="A35" s="12" t="s">
        <v>34</v>
      </c>
      <c r="B35" s="12"/>
      <c r="C35" s="12"/>
      <c r="D35" s="57">
        <f>B6+B16+B20+B33</f>
        <v>100</v>
      </c>
      <c r="E35" s="58"/>
      <c r="F35" s="59">
        <f>SUM(F6:F33)</f>
        <v>91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399914548173467"/>
  </sheetPr>
  <dimension ref="A1:AH38"/>
  <sheetViews>
    <sheetView topLeftCell="A24"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6</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2037</v>
      </c>
      <c r="H10" s="25">
        <f>I10+L10+M10</f>
        <v>2037</v>
      </c>
      <c r="I10" s="21">
        <v>1572</v>
      </c>
      <c r="J10" s="62">
        <f>IF(ISERROR(I10/G10),0,I10/G10)</f>
        <v>0.771723122238586</v>
      </c>
      <c r="K10" s="25">
        <f>IF(G21=0,2,IF(I10&gt;0,2,0))</f>
        <v>2</v>
      </c>
      <c r="L10" s="21">
        <v>0</v>
      </c>
      <c r="M10" s="17">
        <v>465</v>
      </c>
      <c r="N10" s="21"/>
      <c r="O10" s="25">
        <f>M10+N10</f>
        <v>465</v>
      </c>
      <c r="P10" s="62">
        <f>IF(ISERROR(O10/G10),0,O10/G10)</f>
        <v>0.228276877761414</v>
      </c>
      <c r="Q10" s="25">
        <f>IF(AND(G21=0,G10&gt;=0),2,IF(P10=0,0,IF(P10&lt;=40%,2,0)))</f>
        <v>2</v>
      </c>
      <c r="R10" s="21">
        <v>0</v>
      </c>
      <c r="S10" s="62">
        <f>IF(ISERROR(R10/G10),0,R10/G10)</f>
        <v>0</v>
      </c>
      <c r="T10" s="25">
        <f>IF(AND(G21=0,G10&gt;=0),2,IF(S10=0,0,IF(S10&gt;=20%,2,0)))</f>
        <v>0</v>
      </c>
      <c r="U10" s="21"/>
      <c r="V10" s="21">
        <v>5</v>
      </c>
      <c r="W10" s="62">
        <f>IF(ISERROR(V10/G21),0,V10/G21)</f>
        <v>1</v>
      </c>
      <c r="X10" s="25">
        <f>IF(G21=0,1,IF(W10&gt;=30%,1,0))</f>
        <v>1</v>
      </c>
      <c r="Y10" s="25">
        <f>IF(OR(AA10&gt;0,AB10&gt;0),1,0)</f>
        <v>1</v>
      </c>
      <c r="Z10" s="25">
        <f>IF(G21=0,1,IF(Y10=1,1,0))</f>
        <v>1</v>
      </c>
      <c r="AA10" s="21">
        <v>1572</v>
      </c>
      <c r="AB10" s="21"/>
      <c r="AC10" s="21">
        <v>0</v>
      </c>
      <c r="AD10" s="25">
        <f>IF(G21=0,1,IF(AC10=1,1,0))</f>
        <v>0</v>
      </c>
      <c r="AE10" s="21">
        <v>0</v>
      </c>
      <c r="AF10" s="62">
        <f>IF(ISERROR(AE10/G21),0,AE10/G21)</f>
        <v>0</v>
      </c>
      <c r="AG10" s="25">
        <f>IF(G21=0,1,IF(AF10&gt;=30%,1,0))</f>
        <v>0</v>
      </c>
      <c r="AH10" s="21"/>
    </row>
    <row r="11" s="1" customFormat="1" ht="29" customHeight="1" spans="1:34">
      <c r="A11" s="12"/>
      <c r="B11" s="13"/>
      <c r="C11" s="26" t="s">
        <v>111</v>
      </c>
      <c r="D11" s="26">
        <v>5</v>
      </c>
      <c r="E11" s="27" t="s">
        <v>112</v>
      </c>
      <c r="F11" s="28">
        <v>5</v>
      </c>
      <c r="G11" s="80" t="s">
        <v>461</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1" customFormat="1" ht="36" customHeight="1" spans="1:34">
      <c r="A12" s="12"/>
      <c r="B12" s="13"/>
      <c r="C12" s="30" t="s">
        <v>114</v>
      </c>
      <c r="D12" s="30">
        <v>10</v>
      </c>
      <c r="E12" s="15" t="s">
        <v>115</v>
      </c>
      <c r="F12" s="31">
        <v>10</v>
      </c>
      <c r="G12" s="89" t="s">
        <v>116</v>
      </c>
      <c r="H12" s="80"/>
      <c r="I12" s="80"/>
      <c r="J12" s="80" t="s">
        <v>117</v>
      </c>
      <c r="K12" s="80"/>
      <c r="L12" s="89" t="s">
        <v>462</v>
      </c>
      <c r="M12" s="89"/>
      <c r="N12" s="89"/>
      <c r="O12" s="89"/>
      <c r="P12" s="89"/>
      <c r="Q12" s="89"/>
      <c r="R12" s="89"/>
      <c r="S12" s="89"/>
      <c r="T12" s="89"/>
      <c r="U12" s="89"/>
      <c r="V12" s="89"/>
      <c r="W12" s="89"/>
      <c r="X12" s="89"/>
      <c r="Y12" s="89"/>
      <c r="Z12" s="89"/>
      <c r="AA12" s="89"/>
      <c r="AB12" s="89"/>
      <c r="AC12" s="89"/>
      <c r="AD12" s="89"/>
      <c r="AE12" s="89"/>
      <c r="AF12" s="89"/>
      <c r="AG12" s="89"/>
      <c r="AH12" s="89"/>
    </row>
    <row r="13" s="1" customFormat="1" ht="30" customHeight="1" spans="1:34">
      <c r="A13" s="12"/>
      <c r="B13" s="13"/>
      <c r="C13" s="34"/>
      <c r="D13" s="34"/>
      <c r="E13" s="19"/>
      <c r="F13" s="35"/>
      <c r="G13" s="89" t="s">
        <v>34</v>
      </c>
      <c r="H13" s="89" t="s">
        <v>119</v>
      </c>
      <c r="I13" s="89" t="s">
        <v>120</v>
      </c>
      <c r="J13" s="80" t="s">
        <v>121</v>
      </c>
      <c r="K13" s="80" t="s">
        <v>122</v>
      </c>
      <c r="L13" s="89"/>
      <c r="M13" s="89"/>
      <c r="N13" s="89"/>
      <c r="O13" s="89"/>
      <c r="P13" s="89"/>
      <c r="Q13" s="89"/>
      <c r="R13" s="89"/>
      <c r="S13" s="89"/>
      <c r="T13" s="89"/>
      <c r="U13" s="89"/>
      <c r="V13" s="89"/>
      <c r="W13" s="89"/>
      <c r="X13" s="89"/>
      <c r="Y13" s="89"/>
      <c r="Z13" s="89"/>
      <c r="AA13" s="89"/>
      <c r="AB13" s="89"/>
      <c r="AC13" s="89"/>
      <c r="AD13" s="89"/>
      <c r="AE13" s="89"/>
      <c r="AF13" s="89"/>
      <c r="AG13" s="89"/>
      <c r="AH13" s="89"/>
    </row>
    <row r="14" s="1" customFormat="1" ht="26" customHeight="1" spans="1:34">
      <c r="A14" s="12"/>
      <c r="B14" s="13"/>
      <c r="C14" s="36"/>
      <c r="D14" s="36"/>
      <c r="E14" s="23"/>
      <c r="F14" s="37"/>
      <c r="G14" s="99">
        <f>H14+I14</f>
        <v>465</v>
      </c>
      <c r="H14" s="100">
        <v>465</v>
      </c>
      <c r="I14" s="100">
        <v>0</v>
      </c>
      <c r="J14" s="106">
        <f>IF(ISERROR((L10+M10)/G14),0,(L10+M10)/G14)</f>
        <v>1</v>
      </c>
      <c r="K14" s="107">
        <f>IF(G21=0,8,_xlfn.IFS(J14&gt;=100%,8,J14&gt;=95%,7,J14&gt;=90%,6,J14&gt;=85%,5,J14&gt;=80%,4,J14&gt;=75%,3,J14&gt;=70%,2,J14&gt;=65%,1,J14&lt;65%,0))</f>
        <v>8</v>
      </c>
      <c r="L14" s="89"/>
      <c r="M14" s="89"/>
      <c r="N14" s="89"/>
      <c r="O14" s="89"/>
      <c r="P14" s="89"/>
      <c r="Q14" s="89"/>
      <c r="R14" s="89"/>
      <c r="S14" s="89"/>
      <c r="T14" s="89"/>
      <c r="U14" s="89"/>
      <c r="V14" s="89"/>
      <c r="W14" s="89"/>
      <c r="X14" s="89"/>
      <c r="Y14" s="89"/>
      <c r="Z14" s="89"/>
      <c r="AA14" s="89"/>
      <c r="AB14" s="89"/>
      <c r="AC14" s="89"/>
      <c r="AD14" s="89"/>
      <c r="AE14" s="89"/>
      <c r="AF14" s="89"/>
      <c r="AG14" s="89"/>
      <c r="AH14" s="89"/>
    </row>
    <row r="15" s="1" customFormat="1" ht="45" customHeight="1" spans="1:34">
      <c r="A15" s="12"/>
      <c r="B15" s="13"/>
      <c r="C15" s="26" t="s">
        <v>123</v>
      </c>
      <c r="D15" s="26">
        <v>5</v>
      </c>
      <c r="E15" s="27" t="s">
        <v>124</v>
      </c>
      <c r="F15" s="28">
        <v>5</v>
      </c>
      <c r="G15" s="29" t="s">
        <v>463</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464</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465</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466</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467</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5</v>
      </c>
      <c r="H21" s="39">
        <v>5</v>
      </c>
      <c r="I21" s="66">
        <f>IF(ISERROR(H21/G21),0,H21/G21)</f>
        <v>1</v>
      </c>
      <c r="J21" s="67">
        <f>IF(G21=0,10,IF(I21&gt;=100%,10,IF(I21&gt;=90%,I21*100-90,0)))</f>
        <v>10</v>
      </c>
      <c r="K21" s="39">
        <v>34</v>
      </c>
      <c r="L21" s="39">
        <v>34</v>
      </c>
      <c r="M21" s="66">
        <f>IF(ISERROR(L21/K21),0,L21/K21)</f>
        <v>1</v>
      </c>
      <c r="N21" s="67">
        <f>IF(K21=0,5,IF(M21&gt;=100%,5,IF(M21&gt;=95%,M21*100-95,0)))</f>
        <v>5</v>
      </c>
      <c r="O21" s="39">
        <v>10.325</v>
      </c>
      <c r="P21" s="39">
        <v>10.325</v>
      </c>
      <c r="Q21" s="66">
        <f>IF(ISERROR(P21/O21),0,P21/O21)</f>
        <v>1</v>
      </c>
      <c r="R21" s="67">
        <f>IF(O21=0,5,IF(Q21&gt;=100%,5,IF(Q21&gt;=95%,Q21*100-95,0)))</f>
        <v>5</v>
      </c>
      <c r="S21" s="39"/>
      <c r="T21" s="39"/>
      <c r="U21" s="66">
        <f>IF(ISERROR(T21/S21),0,T21/S21)</f>
        <v>0</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2</v>
      </c>
      <c r="G22" s="12" t="s">
        <v>154</v>
      </c>
      <c r="H22" s="29"/>
      <c r="I22" s="29"/>
      <c r="J22" s="12" t="s">
        <v>155</v>
      </c>
      <c r="K22" s="29"/>
      <c r="L22" s="29"/>
      <c r="M22" s="29" t="s">
        <v>156</v>
      </c>
      <c r="N22" s="29"/>
      <c r="O22" s="29"/>
      <c r="P22" s="29" t="s">
        <v>157</v>
      </c>
      <c r="Q22" s="29"/>
      <c r="R22" s="12" t="s">
        <v>468</v>
      </c>
      <c r="S22" s="12"/>
      <c r="T22" s="12"/>
      <c r="U22" s="12"/>
      <c r="V22" s="12"/>
      <c r="W22" s="12"/>
      <c r="X22" s="12"/>
      <c r="Y22" s="12"/>
      <c r="Z22" s="12"/>
      <c r="AA22" s="12"/>
      <c r="AB22" s="12"/>
      <c r="AC22" s="12"/>
      <c r="AD22" s="12"/>
      <c r="AE22" s="12"/>
      <c r="AF22" s="12"/>
      <c r="AG22" s="12"/>
      <c r="AH22" s="12"/>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
      <c r="S23" s="12"/>
      <c r="T23" s="12"/>
      <c r="U23" s="12"/>
      <c r="V23" s="12"/>
      <c r="W23" s="12"/>
      <c r="X23" s="12"/>
      <c r="Y23" s="12"/>
      <c r="Z23" s="12"/>
      <c r="AA23" s="12"/>
      <c r="AB23" s="12"/>
      <c r="AC23" s="12"/>
      <c r="AD23" s="12"/>
      <c r="AE23" s="12"/>
      <c r="AF23" s="12"/>
      <c r="AG23" s="12"/>
      <c r="AH23" s="12"/>
    </row>
    <row r="24" s="1" customFormat="1" ht="36" customHeight="1" spans="1:34">
      <c r="A24" s="40"/>
      <c r="B24" s="18"/>
      <c r="C24" s="18"/>
      <c r="D24" s="18"/>
      <c r="E24" s="47"/>
      <c r="F24" s="48"/>
      <c r="G24" s="51"/>
      <c r="H24" s="52">
        <f>IF(ISERROR(G24/G21),0,G24/G21)</f>
        <v>0</v>
      </c>
      <c r="I24" s="68">
        <f>IF(G21=0,1,IF(H24&gt;=60%,1,0))</f>
        <v>0</v>
      </c>
      <c r="J24" s="51"/>
      <c r="K24" s="52">
        <f>IF(ISERROR(J24/G21),0,J24/G21)</f>
        <v>0</v>
      </c>
      <c r="L24" s="68">
        <f>IF(G21=0,1,IF(K24&gt;=60%,1,0))</f>
        <v>0</v>
      </c>
      <c r="M24" s="51">
        <v>5</v>
      </c>
      <c r="N24" s="52">
        <f>IF(ISERROR(M24/G21),0,M24/G21)</f>
        <v>1</v>
      </c>
      <c r="O24" s="68">
        <f>IF(G21=0,2,IF(N24&gt;=100%,2,0))</f>
        <v>2</v>
      </c>
      <c r="P24" s="170" t="s">
        <v>160</v>
      </c>
      <c r="Q24" s="68">
        <f>IF(G21=0,1,IF(P24=1,1,0))</f>
        <v>0</v>
      </c>
      <c r="R24" s="12"/>
      <c r="S24" s="12"/>
      <c r="T24" s="12"/>
      <c r="U24" s="12"/>
      <c r="V24" s="12"/>
      <c r="W24" s="12"/>
      <c r="X24" s="12"/>
      <c r="Y24" s="12"/>
      <c r="Z24" s="12"/>
      <c r="AA24" s="12"/>
      <c r="AB24" s="12"/>
      <c r="AC24" s="12"/>
      <c r="AD24" s="12"/>
      <c r="AE24" s="12"/>
      <c r="AF24" s="12"/>
      <c r="AG24" s="12"/>
      <c r="AH24" s="12"/>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12" t="s">
        <v>469</v>
      </c>
      <c r="W25" s="12"/>
      <c r="X25" s="12"/>
      <c r="Y25" s="12"/>
      <c r="Z25" s="12"/>
      <c r="AA25" s="12"/>
      <c r="AB25" s="12"/>
      <c r="AC25" s="12"/>
      <c r="AD25" s="12"/>
      <c r="AE25" s="12"/>
      <c r="AF25" s="12"/>
      <c r="AG25" s="12"/>
      <c r="AH25" s="12"/>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
      <c r="W26" s="12"/>
      <c r="X26" s="12"/>
      <c r="Y26" s="12"/>
      <c r="Z26" s="12"/>
      <c r="AA26" s="12"/>
      <c r="AB26" s="12"/>
      <c r="AC26" s="12"/>
      <c r="AD26" s="12"/>
      <c r="AE26" s="12"/>
      <c r="AF26" s="12"/>
      <c r="AG26" s="12"/>
      <c r="AH26" s="12"/>
    </row>
    <row r="27" s="1" customFormat="1" ht="38" customHeight="1" spans="1:34">
      <c r="A27" s="40"/>
      <c r="B27" s="18"/>
      <c r="C27" s="22"/>
      <c r="D27" s="22"/>
      <c r="E27" s="49"/>
      <c r="F27" s="50"/>
      <c r="G27" s="51">
        <v>5</v>
      </c>
      <c r="H27" s="52">
        <f>IF(ISERROR(G27/G21),0,G27/G21)</f>
        <v>1</v>
      </c>
      <c r="I27" s="68">
        <f>IF(G21=0,1,IF(H27&gt;=85%,1,0))</f>
        <v>1</v>
      </c>
      <c r="J27" s="51">
        <v>5</v>
      </c>
      <c r="K27" s="52">
        <f>IF(ISERROR(J27/G21),0,J27/G21)</f>
        <v>1</v>
      </c>
      <c r="L27" s="68">
        <f>IF(G21=0,4,IF(K27&gt;=85%,4,0))</f>
        <v>4</v>
      </c>
      <c r="M27" s="51">
        <v>5</v>
      </c>
      <c r="N27" s="52">
        <f>IF(ISERROR(M27/G21),0,M27/G21)</f>
        <v>1</v>
      </c>
      <c r="O27" s="68">
        <f>IF(G21=0,2,IF(N27&gt;=85%,2,0))</f>
        <v>2</v>
      </c>
      <c r="P27" s="51">
        <v>5</v>
      </c>
      <c r="Q27" s="52">
        <f>IF(ISERROR(P27/G21),0,P27/G21)</f>
        <v>1</v>
      </c>
      <c r="R27" s="68">
        <f>IF(G21=0,2,IF(Q27&gt;=85%,2,0))</f>
        <v>2</v>
      </c>
      <c r="S27" s="51">
        <v>5</v>
      </c>
      <c r="T27" s="52">
        <f>IF(ISERROR(S27/G21),0,S27/G21)</f>
        <v>1</v>
      </c>
      <c r="U27" s="68">
        <f>IF(G21=0,1,IF(T27&gt;=50%,1,0))</f>
        <v>1</v>
      </c>
      <c r="V27" s="12"/>
      <c r="W27" s="12"/>
      <c r="X27" s="12"/>
      <c r="Y27" s="12"/>
      <c r="Z27" s="12"/>
      <c r="AA27" s="12"/>
      <c r="AB27" s="12"/>
      <c r="AC27" s="12"/>
      <c r="AD27" s="12"/>
      <c r="AE27" s="12"/>
      <c r="AF27" s="12"/>
      <c r="AG27" s="12"/>
      <c r="AH27" s="12"/>
    </row>
    <row r="28" s="1" customFormat="1" ht="41" customHeight="1" spans="1:34">
      <c r="A28" s="40"/>
      <c r="B28" s="18"/>
      <c r="C28" s="13" t="s">
        <v>167</v>
      </c>
      <c r="D28" s="13">
        <v>4</v>
      </c>
      <c r="E28" s="53" t="s">
        <v>168</v>
      </c>
      <c r="F28" s="28">
        <v>4</v>
      </c>
      <c r="G28" s="29" t="s">
        <v>470</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471</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5</v>
      </c>
      <c r="H31" s="54">
        <f>IF(ISERROR(G31/G21),0,G31/G21)</f>
        <v>1</v>
      </c>
      <c r="I31" s="52"/>
      <c r="J31" s="68">
        <f>IF(G21=0,2,IF(H31&gt;=60%,2,0))</f>
        <v>2</v>
      </c>
      <c r="K31" s="51">
        <v>5</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472</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473</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1</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93</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399914548173467"/>
  </sheetPr>
  <dimension ref="A1:AH38"/>
  <sheetViews>
    <sheetView topLeftCell="F25"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9</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353</v>
      </c>
      <c r="H10" s="25">
        <f>I10+L10+M10</f>
        <v>148</v>
      </c>
      <c r="I10" s="21">
        <v>148</v>
      </c>
      <c r="J10" s="62">
        <f>IF(ISERROR(I10/G10),0,I10/G10)</f>
        <v>0.419263456090652</v>
      </c>
      <c r="K10" s="25">
        <f>IF(G21=0,2,IF(I10&gt;0,2,0))</f>
        <v>2</v>
      </c>
      <c r="L10" s="21">
        <v>0</v>
      </c>
      <c r="M10" s="17">
        <v>0</v>
      </c>
      <c r="N10" s="21">
        <v>105</v>
      </c>
      <c r="O10" s="25">
        <f>M10+N10</f>
        <v>105</v>
      </c>
      <c r="P10" s="62">
        <f>IF(ISERROR(O10/G10),0,O10/G10)</f>
        <v>0.297450424929178</v>
      </c>
      <c r="Q10" s="25">
        <f>IF(AND(G21=0,G10&gt;=0),2,IF(P10=0,0,IF(P10&lt;=40%,2,0)))</f>
        <v>2</v>
      </c>
      <c r="R10" s="21">
        <v>100</v>
      </c>
      <c r="S10" s="62">
        <f>IF(ISERROR(R10/G10),0,R10/G10)</f>
        <v>0.28328611898017</v>
      </c>
      <c r="T10" s="25">
        <f>IF(AND(G21=0,G10&gt;=0),2,IF(S10=0,0,IF(S10&gt;=20%,2,0)))</f>
        <v>2</v>
      </c>
      <c r="U10" s="21"/>
      <c r="V10" s="21">
        <v>0</v>
      </c>
      <c r="W10" s="62">
        <f>IF(ISERROR(V10/G21),0,V10/G21)</f>
        <v>0</v>
      </c>
      <c r="X10" s="25">
        <f>IF(G21=0,1,IF(W10&gt;=30%,1,0))</f>
        <v>0</v>
      </c>
      <c r="Y10" s="25">
        <f>IF(OR(AA10&gt;0,AB10&gt;0),1,0)</f>
        <v>1</v>
      </c>
      <c r="Z10" s="25">
        <f>IF(G21=0,1,IF(Y10=1,1,0))</f>
        <v>1</v>
      </c>
      <c r="AA10" s="21">
        <v>1034</v>
      </c>
      <c r="AB10" s="21"/>
      <c r="AC10" s="21">
        <v>1</v>
      </c>
      <c r="AD10" s="25">
        <f>IF(G21=0,1,IF(AC10=1,1,0))</f>
        <v>1</v>
      </c>
      <c r="AE10" s="21">
        <v>10</v>
      </c>
      <c r="AF10" s="62">
        <f>IF(ISERROR(AE10/G21),0,AE10/G21)</f>
        <v>1</v>
      </c>
      <c r="AG10" s="25">
        <f>IF(G21=0,1,IF(AF10&gt;=30%,1,0))</f>
        <v>1</v>
      </c>
      <c r="AH10" s="21"/>
    </row>
    <row r="11" s="1" customFormat="1" ht="29" customHeight="1" spans="1:34">
      <c r="A11" s="12"/>
      <c r="B11" s="13"/>
      <c r="C11" s="26" t="s">
        <v>111</v>
      </c>
      <c r="D11" s="26">
        <v>5</v>
      </c>
      <c r="E11" s="27" t="s">
        <v>112</v>
      </c>
      <c r="F11" s="28">
        <v>5</v>
      </c>
      <c r="G11" s="29" t="s">
        <v>264</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264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253</v>
      </c>
      <c r="H14" s="39">
        <v>105</v>
      </c>
      <c r="I14" s="39">
        <v>148</v>
      </c>
      <c r="J14" s="63">
        <f>IF(ISERROR((L10+M10)/G14),0,(L10+M10)/G14)</f>
        <v>0</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264</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264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264</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264</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10</v>
      </c>
      <c r="H21" s="39">
        <v>10</v>
      </c>
      <c r="I21" s="66">
        <f>IF(ISERROR(H21/G21),0,H21/G21)</f>
        <v>1</v>
      </c>
      <c r="J21" s="67">
        <f>IF(G21=0,10,IF(I21&gt;=100%,10,IF(I21&gt;=90%,I21*100-90,0)))</f>
        <v>10</v>
      </c>
      <c r="K21" s="39">
        <v>10</v>
      </c>
      <c r="L21" s="39">
        <v>10</v>
      </c>
      <c r="M21" s="66">
        <f>IF(ISERROR(L21/K21),0,L21/K21)</f>
        <v>1</v>
      </c>
      <c r="N21" s="67">
        <f>IF(K21=0,5,IF(M21&gt;=100%,5,IF(M21&gt;=95%,M21*100-95,0)))</f>
        <v>5</v>
      </c>
      <c r="O21" s="39">
        <v>2.35</v>
      </c>
      <c r="P21" s="39">
        <v>2.35</v>
      </c>
      <c r="Q21" s="66">
        <f>IF(ISERROR(P21/O21),0,P21/O21)</f>
        <v>1</v>
      </c>
      <c r="R21" s="67">
        <f>IF(O21=0,5,IF(Q21&gt;=100%,5,IF(Q21&gt;=95%,Q21*100-95,0)))</f>
        <v>5</v>
      </c>
      <c r="S21" s="39">
        <v>260</v>
      </c>
      <c r="T21" s="39">
        <v>260</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264</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10</v>
      </c>
      <c r="H24" s="52">
        <f>IF(ISERROR(G24/G21),0,G24/G21)</f>
        <v>1</v>
      </c>
      <c r="I24" s="68">
        <f>IF(G21=0,1,IF(H24&gt;=60%,1,0))</f>
        <v>1</v>
      </c>
      <c r="J24" s="51">
        <v>10</v>
      </c>
      <c r="K24" s="52">
        <f>IF(ISERROR(J24/G21),0,J24/G21)</f>
        <v>1</v>
      </c>
      <c r="L24" s="68">
        <f>IF(G21=0,1,IF(K24&gt;=60%,1,0))</f>
        <v>1</v>
      </c>
      <c r="M24" s="51">
        <v>10</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6</v>
      </c>
      <c r="G25" s="29" t="s">
        <v>154</v>
      </c>
      <c r="H25" s="29"/>
      <c r="I25" s="29"/>
      <c r="J25" s="29"/>
      <c r="K25" s="29"/>
      <c r="L25" s="29"/>
      <c r="M25" s="29" t="s">
        <v>155</v>
      </c>
      <c r="N25" s="29"/>
      <c r="O25" s="29"/>
      <c r="P25" s="29" t="s">
        <v>156</v>
      </c>
      <c r="Q25" s="29"/>
      <c r="R25" s="29"/>
      <c r="S25" s="29" t="s">
        <v>157</v>
      </c>
      <c r="T25" s="29"/>
      <c r="U25" s="29"/>
      <c r="V25" s="29" t="s">
        <v>264</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10</v>
      </c>
      <c r="H27" s="52">
        <f>IF(ISERROR(G27/G21),0,G27/G21)</f>
        <v>1</v>
      </c>
      <c r="I27" s="68">
        <f>IF(G21=0,1,IF(H27&gt;=85%,1,0))</f>
        <v>1</v>
      </c>
      <c r="J27" s="51"/>
      <c r="K27" s="52">
        <f>IF(ISERROR(J27/G21),0,J27/G21)</f>
        <v>0</v>
      </c>
      <c r="L27" s="68">
        <f>IF(G21=0,4,IF(K27&gt;=85%,4,0))</f>
        <v>0</v>
      </c>
      <c r="M27" s="51">
        <v>10</v>
      </c>
      <c r="N27" s="52">
        <f>IF(ISERROR(M27/G21),0,M27/G21)</f>
        <v>1</v>
      </c>
      <c r="O27" s="68">
        <f>IF(G21=0,2,IF(N27&gt;=85%,2,0))</f>
        <v>2</v>
      </c>
      <c r="P27" s="51">
        <v>10</v>
      </c>
      <c r="Q27" s="52">
        <f>IF(ISERROR(P27/G21),0,P27/G21)</f>
        <v>1</v>
      </c>
      <c r="R27" s="68">
        <f>IF(G21=0,2,IF(Q27&gt;=85%,2,0))</f>
        <v>2</v>
      </c>
      <c r="S27" s="51">
        <v>10</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264</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264</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10</v>
      </c>
      <c r="H31" s="54">
        <f>IF(ISERROR(G31/G21),0,G31/G21)</f>
        <v>1</v>
      </c>
      <c r="I31" s="52"/>
      <c r="J31" s="68">
        <f>IF(G21=0,2,IF(H31&gt;=60%,2,0))</f>
        <v>2</v>
      </c>
      <c r="K31" s="51">
        <v>10</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264</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264</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100</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95</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399914548173467"/>
  </sheetPr>
  <dimension ref="A1:AH38"/>
  <sheetViews>
    <sheetView topLeftCell="A26"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8</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v>5767</v>
      </c>
      <c r="H10" s="25">
        <v>2130</v>
      </c>
      <c r="I10" s="21">
        <v>954</v>
      </c>
      <c r="J10" s="62">
        <f>IF(ISERROR(I10/G10),0,I10/G10)</f>
        <v>0.165423963932721</v>
      </c>
      <c r="K10" s="25">
        <v>2</v>
      </c>
      <c r="L10" s="21">
        <v>0</v>
      </c>
      <c r="M10" s="17">
        <v>954</v>
      </c>
      <c r="N10" s="21">
        <v>1176</v>
      </c>
      <c r="O10" s="25">
        <v>2130</v>
      </c>
      <c r="P10" s="62">
        <f>IF(ISERROR(O10/G10),0,O10/G10)</f>
        <v>0.369342812554188</v>
      </c>
      <c r="Q10" s="25">
        <v>2</v>
      </c>
      <c r="R10" s="21">
        <v>1631</v>
      </c>
      <c r="S10" s="62">
        <f>IF(ISERROR(R10/G10),0,R10/G10)</f>
        <v>0.282816022195249</v>
      </c>
      <c r="T10" s="25">
        <v>2</v>
      </c>
      <c r="U10" s="21">
        <v>0</v>
      </c>
      <c r="V10" s="21">
        <v>0</v>
      </c>
      <c r="W10" s="62">
        <f>IF(ISERROR(V10/G21),0,V10/G21)</f>
        <v>0</v>
      </c>
      <c r="X10" s="25">
        <f>IF(G21=0,1,IF(W10&gt;=30%,1,0))</f>
        <v>0</v>
      </c>
      <c r="Y10" s="25">
        <v>0</v>
      </c>
      <c r="Z10" s="25">
        <v>0</v>
      </c>
      <c r="AA10" s="21">
        <v>0</v>
      </c>
      <c r="AB10" s="21">
        <v>0</v>
      </c>
      <c r="AC10" s="21">
        <v>1</v>
      </c>
      <c r="AD10" s="25">
        <f>IF(G21=0,1,IF(AC10=1,1,0))</f>
        <v>1</v>
      </c>
      <c r="AE10" s="21">
        <v>21</v>
      </c>
      <c r="AF10" s="62">
        <f>IF(ISERROR(AE10/G21),0,AE10/G21)</f>
        <v>1</v>
      </c>
      <c r="AG10" s="25">
        <f>IF(G21=0,1,IF(AF10&gt;=30%,1,0))</f>
        <v>1</v>
      </c>
      <c r="AH10" s="21"/>
    </row>
    <row r="11" s="1" customFormat="1" ht="29" customHeight="1" spans="1:34">
      <c r="A11" s="12"/>
      <c r="B11" s="13"/>
      <c r="C11" s="26" t="s">
        <v>111</v>
      </c>
      <c r="D11" s="26">
        <v>5</v>
      </c>
      <c r="E11" s="27" t="s">
        <v>112</v>
      </c>
      <c r="F11" s="148">
        <v>5</v>
      </c>
      <c r="G11" s="149" t="s">
        <v>474</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row>
    <row r="12" s="1" customFormat="1" ht="36" customHeight="1" spans="1:34">
      <c r="A12" s="12"/>
      <c r="B12" s="13"/>
      <c r="C12" s="30" t="s">
        <v>114</v>
      </c>
      <c r="D12" s="30">
        <v>10</v>
      </c>
      <c r="E12" s="15" t="s">
        <v>115</v>
      </c>
      <c r="F12" s="150">
        <v>10</v>
      </c>
      <c r="G12" s="32" t="s">
        <v>116</v>
      </c>
      <c r="H12" s="33"/>
      <c r="I12" s="33"/>
      <c r="J12" s="33" t="s">
        <v>117</v>
      </c>
      <c r="K12" s="33"/>
      <c r="L12" s="154" t="s">
        <v>475</v>
      </c>
      <c r="M12" s="154"/>
      <c r="N12" s="154"/>
      <c r="O12" s="154"/>
      <c r="P12" s="154"/>
      <c r="Q12" s="154"/>
      <c r="R12" s="154"/>
      <c r="S12" s="154"/>
      <c r="T12" s="154"/>
      <c r="U12" s="154"/>
      <c r="V12" s="154"/>
      <c r="W12" s="154"/>
      <c r="X12" s="154"/>
      <c r="Y12" s="154"/>
      <c r="Z12" s="154"/>
      <c r="AA12" s="154"/>
      <c r="AB12" s="154"/>
      <c r="AC12" s="154"/>
      <c r="AD12" s="154"/>
      <c r="AE12" s="154"/>
      <c r="AF12" s="154"/>
      <c r="AG12" s="154"/>
      <c r="AH12" s="154"/>
    </row>
    <row r="13" s="1" customFormat="1" ht="30" customHeight="1" spans="1:34">
      <c r="A13" s="12"/>
      <c r="B13" s="13"/>
      <c r="C13" s="34"/>
      <c r="D13" s="34"/>
      <c r="E13" s="19"/>
      <c r="F13" s="151"/>
      <c r="G13" s="32" t="s">
        <v>34</v>
      </c>
      <c r="H13" s="32" t="s">
        <v>119</v>
      </c>
      <c r="I13" s="32" t="s">
        <v>120</v>
      </c>
      <c r="J13" s="33" t="s">
        <v>121</v>
      </c>
      <c r="K13" s="33" t="s">
        <v>122</v>
      </c>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row>
    <row r="14" s="1" customFormat="1" ht="26" customHeight="1" spans="1:34">
      <c r="A14" s="12"/>
      <c r="B14" s="13"/>
      <c r="C14" s="36"/>
      <c r="D14" s="36"/>
      <c r="E14" s="23"/>
      <c r="F14" s="152"/>
      <c r="G14" s="38">
        <v>2130</v>
      </c>
      <c r="H14" s="33">
        <v>2130</v>
      </c>
      <c r="I14" s="33">
        <v>0</v>
      </c>
      <c r="J14" s="63">
        <f>IF(ISERROR((L10+M10)/G14),0,(L10+M10)/G14)</f>
        <v>0.447887323943662</v>
      </c>
      <c r="K14" s="64">
        <v>8</v>
      </c>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row>
    <row r="15" s="1" customFormat="1" ht="45" customHeight="1" spans="1:34">
      <c r="A15" s="12"/>
      <c r="B15" s="13"/>
      <c r="C15" s="26" t="s">
        <v>123</v>
      </c>
      <c r="D15" s="26">
        <v>5</v>
      </c>
      <c r="E15" s="27" t="s">
        <v>124</v>
      </c>
      <c r="F15" s="153">
        <v>5</v>
      </c>
      <c r="G15" s="149" t="s">
        <v>476</v>
      </c>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row>
    <row r="16" s="1" customFormat="1" ht="66" customHeight="1" spans="1:34">
      <c r="A16" s="40" t="s">
        <v>126</v>
      </c>
      <c r="B16" s="18">
        <v>10</v>
      </c>
      <c r="C16" s="13" t="s">
        <v>127</v>
      </c>
      <c r="D16" s="13">
        <v>3</v>
      </c>
      <c r="E16" s="27" t="s">
        <v>128</v>
      </c>
      <c r="F16" s="153">
        <v>3</v>
      </c>
      <c r="G16" s="149" t="s">
        <v>477</v>
      </c>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row>
    <row r="17" s="1" customFormat="1" ht="61" customHeight="1" spans="1:34">
      <c r="A17" s="40"/>
      <c r="B17" s="18"/>
      <c r="C17" s="13" t="s">
        <v>130</v>
      </c>
      <c r="D17" s="13">
        <v>2</v>
      </c>
      <c r="E17" s="27" t="s">
        <v>131</v>
      </c>
      <c r="F17" s="153">
        <v>2</v>
      </c>
      <c r="G17" s="149" t="s">
        <v>478</v>
      </c>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row>
    <row r="18" s="1" customFormat="1" ht="46" customHeight="1" spans="1:34">
      <c r="A18" s="41"/>
      <c r="B18" s="22"/>
      <c r="C18" s="13" t="s">
        <v>133</v>
      </c>
      <c r="D18" s="13">
        <v>5</v>
      </c>
      <c r="E18" s="27" t="s">
        <v>134</v>
      </c>
      <c r="F18" s="153">
        <v>5</v>
      </c>
      <c r="G18" s="149" t="s">
        <v>479</v>
      </c>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161" t="s">
        <v>480</v>
      </c>
      <c r="X19" s="162"/>
      <c r="Y19" s="162"/>
      <c r="Z19" s="162"/>
      <c r="AA19" s="162"/>
      <c r="AB19" s="162"/>
      <c r="AC19" s="162"/>
      <c r="AD19" s="162"/>
      <c r="AE19" s="162"/>
      <c r="AF19" s="162"/>
      <c r="AG19" s="162"/>
      <c r="AH19" s="167"/>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63"/>
      <c r="X20" s="164"/>
      <c r="Y20" s="164"/>
      <c r="Z20" s="164"/>
      <c r="AA20" s="164"/>
      <c r="AB20" s="164"/>
      <c r="AC20" s="164"/>
      <c r="AD20" s="164"/>
      <c r="AE20" s="164"/>
      <c r="AF20" s="164"/>
      <c r="AG20" s="164"/>
      <c r="AH20" s="168"/>
    </row>
    <row r="21" s="1" customFormat="1" ht="36" customHeight="1" spans="1:34">
      <c r="A21" s="40"/>
      <c r="B21" s="18"/>
      <c r="C21" s="22"/>
      <c r="D21" s="22"/>
      <c r="E21" s="49"/>
      <c r="F21" s="50"/>
      <c r="G21" s="154">
        <v>21</v>
      </c>
      <c r="H21" s="154">
        <v>21</v>
      </c>
      <c r="I21" s="158">
        <f>IF(ISERROR(H21/G21),0,H21/G21)</f>
        <v>1</v>
      </c>
      <c r="J21" s="159">
        <f>IF(G21=0,10,IF(I21&gt;=100%,10,IF(I21&gt;=90%,I21*100-90,0)))</f>
        <v>10</v>
      </c>
      <c r="K21" s="154">
        <v>47</v>
      </c>
      <c r="L21" s="154">
        <v>47</v>
      </c>
      <c r="M21" s="158">
        <f>IF(ISERROR(L21/K21),0,L21/K21)</f>
        <v>1</v>
      </c>
      <c r="N21" s="159">
        <f>IF(K21=0,5,IF(M21&gt;=100%,5,IF(M21&gt;=95%,M21*100-95,0)))</f>
        <v>5</v>
      </c>
      <c r="O21" s="154">
        <v>11.6</v>
      </c>
      <c r="P21" s="154">
        <v>11.6</v>
      </c>
      <c r="Q21" s="158">
        <f>IF(ISERROR(P21/O21),0,P21/O21)</f>
        <v>1</v>
      </c>
      <c r="R21" s="159">
        <f>IF(O21=0,5,IF(Q21&gt;=100%,5,IF(Q21&gt;=95%,Q21*100-95,0)))</f>
        <v>5</v>
      </c>
      <c r="S21" s="154">
        <v>1735</v>
      </c>
      <c r="T21" s="154">
        <v>1735</v>
      </c>
      <c r="U21" s="158">
        <f>IF(ISERROR(T21/S21),0,T21/S21)</f>
        <v>1</v>
      </c>
      <c r="V21" s="159">
        <f>IF(S21=0,10,IF(U21&gt;=100%,10,IF(U21&gt;=90%,U21*100-90,0)))</f>
        <v>10</v>
      </c>
      <c r="W21" s="165"/>
      <c r="X21" s="166"/>
      <c r="Y21" s="166"/>
      <c r="Z21" s="166"/>
      <c r="AA21" s="166"/>
      <c r="AB21" s="166"/>
      <c r="AC21" s="166"/>
      <c r="AD21" s="166"/>
      <c r="AE21" s="166"/>
      <c r="AF21" s="166"/>
      <c r="AG21" s="166"/>
      <c r="AH21" s="169"/>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149" t="s">
        <v>481</v>
      </c>
      <c r="S22" s="149"/>
      <c r="T22" s="149"/>
      <c r="U22" s="149"/>
      <c r="V22" s="149"/>
      <c r="W22" s="149"/>
      <c r="X22" s="149"/>
      <c r="Y22" s="149"/>
      <c r="Z22" s="149"/>
      <c r="AA22" s="149"/>
      <c r="AB22" s="149"/>
      <c r="AC22" s="149"/>
      <c r="AD22" s="149"/>
      <c r="AE22" s="149"/>
      <c r="AF22" s="149"/>
      <c r="AG22" s="149"/>
      <c r="AH22" s="14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49"/>
      <c r="S23" s="149"/>
      <c r="T23" s="149"/>
      <c r="U23" s="149"/>
      <c r="V23" s="149"/>
      <c r="W23" s="149"/>
      <c r="X23" s="149"/>
      <c r="Y23" s="149"/>
      <c r="Z23" s="149"/>
      <c r="AA23" s="149"/>
      <c r="AB23" s="149"/>
      <c r="AC23" s="149"/>
      <c r="AD23" s="149"/>
      <c r="AE23" s="149"/>
      <c r="AF23" s="149"/>
      <c r="AG23" s="149"/>
      <c r="AH23" s="149"/>
    </row>
    <row r="24" s="1" customFormat="1" ht="36" customHeight="1" spans="1:34">
      <c r="A24" s="40"/>
      <c r="B24" s="18"/>
      <c r="C24" s="18"/>
      <c r="D24" s="18"/>
      <c r="E24" s="47"/>
      <c r="F24" s="48"/>
      <c r="G24" s="149">
        <v>21</v>
      </c>
      <c r="H24" s="155">
        <f>IF(ISERROR(G24/G21),0,G24/G21)</f>
        <v>1</v>
      </c>
      <c r="I24" s="160">
        <f>IF(G21=0,1,IF(H24&gt;=60%,1,0))</f>
        <v>1</v>
      </c>
      <c r="J24" s="149">
        <v>21</v>
      </c>
      <c r="K24" s="155">
        <f>IF(ISERROR(J24/G21),0,J24/G21)</f>
        <v>1</v>
      </c>
      <c r="L24" s="160">
        <f>IF(G21=0,1,IF(K24&gt;=60%,1,0))</f>
        <v>1</v>
      </c>
      <c r="M24" s="149">
        <v>21</v>
      </c>
      <c r="N24" s="155">
        <f>IF(ISERROR(M24/G21),0,M24/G21)</f>
        <v>1</v>
      </c>
      <c r="O24" s="160">
        <f>IF(G21=0,2,IF(N24&gt;=100%,2,0))</f>
        <v>2</v>
      </c>
      <c r="P24" s="149">
        <v>1</v>
      </c>
      <c r="Q24" s="160">
        <f>IF(G21=0,1,IF(P24=1,1,0))</f>
        <v>1</v>
      </c>
      <c r="R24" s="149"/>
      <c r="S24" s="149"/>
      <c r="T24" s="149"/>
      <c r="U24" s="149"/>
      <c r="V24" s="149"/>
      <c r="W24" s="149"/>
      <c r="X24" s="149"/>
      <c r="Y24" s="149"/>
      <c r="Z24" s="149"/>
      <c r="AA24" s="149"/>
      <c r="AB24" s="149"/>
      <c r="AC24" s="149"/>
      <c r="AD24" s="149"/>
      <c r="AE24" s="149"/>
      <c r="AF24" s="149"/>
      <c r="AG24" s="149"/>
      <c r="AH24" s="14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149" t="s">
        <v>482</v>
      </c>
      <c r="W25" s="149"/>
      <c r="X25" s="149"/>
      <c r="Y25" s="149"/>
      <c r="Z25" s="149"/>
      <c r="AA25" s="149"/>
      <c r="AB25" s="149"/>
      <c r="AC25" s="149"/>
      <c r="AD25" s="149"/>
      <c r="AE25" s="149"/>
      <c r="AF25" s="149"/>
      <c r="AG25" s="149"/>
      <c r="AH25" s="14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49"/>
      <c r="W26" s="149"/>
      <c r="X26" s="149"/>
      <c r="Y26" s="149"/>
      <c r="Z26" s="149"/>
      <c r="AA26" s="149"/>
      <c r="AB26" s="149"/>
      <c r="AC26" s="149"/>
      <c r="AD26" s="149"/>
      <c r="AE26" s="149"/>
      <c r="AF26" s="149"/>
      <c r="AG26" s="149"/>
      <c r="AH26" s="149"/>
    </row>
    <row r="27" s="1" customFormat="1" ht="38" customHeight="1" spans="1:34">
      <c r="A27" s="40"/>
      <c r="B27" s="18"/>
      <c r="C27" s="22"/>
      <c r="D27" s="22"/>
      <c r="E27" s="49"/>
      <c r="F27" s="50"/>
      <c r="G27" s="149">
        <v>21</v>
      </c>
      <c r="H27" s="155">
        <f>IF(ISERROR(G27/G21),0,G27/G21)</f>
        <v>1</v>
      </c>
      <c r="I27" s="160">
        <f>IF(G21=0,1,IF(H27&gt;=85%,1,0))</f>
        <v>1</v>
      </c>
      <c r="J27" s="149">
        <v>21</v>
      </c>
      <c r="K27" s="155">
        <f>IF(ISERROR(J27/G21),0,J27/G21)</f>
        <v>1</v>
      </c>
      <c r="L27" s="160">
        <f>IF(G21=0,4,IF(K27&gt;=85%,4,0))</f>
        <v>4</v>
      </c>
      <c r="M27" s="149">
        <v>21</v>
      </c>
      <c r="N27" s="155">
        <f>IF(ISERROR(M27/G21),0,M27/G21)</f>
        <v>1</v>
      </c>
      <c r="O27" s="160">
        <f>IF(G21=0,2,IF(N27&gt;=85%,2,0))</f>
        <v>2</v>
      </c>
      <c r="P27" s="149">
        <v>21</v>
      </c>
      <c r="Q27" s="155">
        <f>IF(ISERROR(P27/G21),0,P27/G21)</f>
        <v>1</v>
      </c>
      <c r="R27" s="160">
        <f>IF(G21=0,2,IF(Q27&gt;=85%,2,0))</f>
        <v>2</v>
      </c>
      <c r="S27" s="149">
        <v>21</v>
      </c>
      <c r="T27" s="155">
        <f>IF(ISERROR(S27/G21),0,S27/G21)</f>
        <v>1</v>
      </c>
      <c r="U27" s="160">
        <f>IF(G21=0,1,IF(T27&gt;=50%,1,0))</f>
        <v>1</v>
      </c>
      <c r="V27" s="149"/>
      <c r="W27" s="149"/>
      <c r="X27" s="149"/>
      <c r="Y27" s="149"/>
      <c r="Z27" s="149"/>
      <c r="AA27" s="149"/>
      <c r="AB27" s="149"/>
      <c r="AC27" s="149"/>
      <c r="AD27" s="149"/>
      <c r="AE27" s="149"/>
      <c r="AF27" s="149"/>
      <c r="AG27" s="149"/>
      <c r="AH27" s="149"/>
    </row>
    <row r="28" s="1" customFormat="1" ht="41" customHeight="1" spans="1:34">
      <c r="A28" s="40"/>
      <c r="B28" s="18"/>
      <c r="C28" s="13" t="s">
        <v>167</v>
      </c>
      <c r="D28" s="13">
        <v>4</v>
      </c>
      <c r="E28" s="53" t="s">
        <v>168</v>
      </c>
      <c r="F28" s="148">
        <v>4</v>
      </c>
      <c r="G28" s="149" t="s">
        <v>483</v>
      </c>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row>
    <row r="29" s="1" customFormat="1" ht="45" customHeight="1" spans="1:34">
      <c r="A29" s="40"/>
      <c r="B29" s="18"/>
      <c r="C29" s="13" t="s">
        <v>170</v>
      </c>
      <c r="D29" s="13">
        <v>4</v>
      </c>
      <c r="E29" s="53" t="s">
        <v>171</v>
      </c>
      <c r="F29" s="43">
        <f>J31+N31</f>
        <v>2</v>
      </c>
      <c r="G29" s="12" t="s">
        <v>18</v>
      </c>
      <c r="H29" s="12"/>
      <c r="I29" s="12"/>
      <c r="J29" s="12"/>
      <c r="K29" s="12" t="s">
        <v>19</v>
      </c>
      <c r="L29" s="12"/>
      <c r="M29" s="12"/>
      <c r="N29" s="12"/>
      <c r="O29" s="149" t="s">
        <v>481</v>
      </c>
      <c r="P29" s="149"/>
      <c r="Q29" s="149"/>
      <c r="R29" s="149"/>
      <c r="S29" s="149"/>
      <c r="T29" s="149"/>
      <c r="U29" s="149"/>
      <c r="V29" s="149"/>
      <c r="W29" s="149"/>
      <c r="X29" s="149"/>
      <c r="Y29" s="149"/>
      <c r="Z29" s="149"/>
      <c r="AA29" s="149"/>
      <c r="AB29" s="149"/>
      <c r="AC29" s="149"/>
      <c r="AD29" s="149"/>
      <c r="AE29" s="149"/>
      <c r="AF29" s="149"/>
      <c r="AG29" s="149"/>
      <c r="AH29" s="14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149"/>
      <c r="P30" s="149"/>
      <c r="Q30" s="149"/>
      <c r="R30" s="149"/>
      <c r="S30" s="149"/>
      <c r="T30" s="149"/>
      <c r="U30" s="149"/>
      <c r="V30" s="149"/>
      <c r="W30" s="149"/>
      <c r="X30" s="149"/>
      <c r="Y30" s="149"/>
      <c r="Z30" s="149"/>
      <c r="AA30" s="149"/>
      <c r="AB30" s="149"/>
      <c r="AC30" s="149"/>
      <c r="AD30" s="149"/>
      <c r="AE30" s="149"/>
      <c r="AF30" s="149"/>
      <c r="AG30" s="149"/>
      <c r="AH30" s="149"/>
    </row>
    <row r="31" s="1" customFormat="1" ht="35" customHeight="1" spans="1:34">
      <c r="A31" s="40"/>
      <c r="B31" s="18"/>
      <c r="C31" s="13"/>
      <c r="D31" s="13"/>
      <c r="E31" s="53"/>
      <c r="F31" s="50"/>
      <c r="G31" s="149">
        <v>21</v>
      </c>
      <c r="H31" s="155">
        <f>IF(ISERROR(G31/G21),0,G31/G21)</f>
        <v>1</v>
      </c>
      <c r="I31" s="155"/>
      <c r="J31" s="160">
        <v>2</v>
      </c>
      <c r="K31" s="149">
        <v>0</v>
      </c>
      <c r="L31" s="155">
        <f>IF(ISERROR(K31/G21),0,K31/G21)</f>
        <v>0</v>
      </c>
      <c r="M31" s="155"/>
      <c r="N31" s="160">
        <f>IF(G21=0,2,IF(L31&gt;=60%,2,0))</f>
        <v>0</v>
      </c>
      <c r="O31" s="149"/>
      <c r="P31" s="149"/>
      <c r="Q31" s="149"/>
      <c r="R31" s="149"/>
      <c r="S31" s="149"/>
      <c r="T31" s="149"/>
      <c r="U31" s="149"/>
      <c r="V31" s="149"/>
      <c r="W31" s="149"/>
      <c r="X31" s="149"/>
      <c r="Y31" s="149"/>
      <c r="Z31" s="149"/>
      <c r="AA31" s="149"/>
      <c r="AB31" s="149"/>
      <c r="AC31" s="149"/>
      <c r="AD31" s="149"/>
      <c r="AE31" s="149"/>
      <c r="AF31" s="149"/>
      <c r="AG31" s="149"/>
      <c r="AH31" s="149"/>
    </row>
    <row r="32" s="1" customFormat="1" ht="51" customHeight="1" spans="1:34">
      <c r="A32" s="40"/>
      <c r="B32" s="18"/>
      <c r="C32" s="22" t="s">
        <v>173</v>
      </c>
      <c r="D32" s="55">
        <v>2</v>
      </c>
      <c r="E32" s="49" t="s">
        <v>174</v>
      </c>
      <c r="F32" s="156">
        <v>2</v>
      </c>
      <c r="G32" s="149" t="s">
        <v>484</v>
      </c>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row>
    <row r="33" s="1" customFormat="1" ht="45" customHeight="1" spans="1:34">
      <c r="A33" s="40"/>
      <c r="B33" s="18"/>
      <c r="C33" s="14" t="s">
        <v>176</v>
      </c>
      <c r="D33" s="14">
        <v>5</v>
      </c>
      <c r="E33" s="42" t="s">
        <v>177</v>
      </c>
      <c r="F33" s="43">
        <f>IF(G34&gt;=80%,5,IF(G34&gt;75%,(G34-75%)*100,0))</f>
        <v>5</v>
      </c>
      <c r="G33" s="149" t="s">
        <v>178</v>
      </c>
      <c r="H33" s="149" t="s">
        <v>485</v>
      </c>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row>
    <row r="34" s="1" customFormat="1" ht="35" customHeight="1" spans="1:34">
      <c r="A34" s="41"/>
      <c r="B34" s="22"/>
      <c r="C34" s="22"/>
      <c r="D34" s="22"/>
      <c r="E34" s="49"/>
      <c r="F34" s="50"/>
      <c r="G34" s="157">
        <v>0.85</v>
      </c>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row>
    <row r="35" s="2" customFormat="1" ht="30" customHeight="1" spans="1:34">
      <c r="A35" s="12" t="s">
        <v>34</v>
      </c>
      <c r="B35" s="12"/>
      <c r="C35" s="12"/>
      <c r="D35" s="57">
        <f>B6+B16+B20+B33</f>
        <v>100</v>
      </c>
      <c r="E35" s="58"/>
      <c r="F35" s="59">
        <f>SUM(F6:F33)</f>
        <v>96</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399914548173467"/>
  </sheetPr>
  <dimension ref="A1:AH38"/>
  <sheetViews>
    <sheetView topLeftCell="D27"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2</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147" t="s">
        <v>486</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147"/>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147"/>
    </row>
    <row r="10" s="1" customFormat="1" ht="30" customHeight="1" spans="1:34">
      <c r="A10" s="12"/>
      <c r="B10" s="13"/>
      <c r="C10" s="22"/>
      <c r="D10" s="22"/>
      <c r="E10" s="23"/>
      <c r="F10" s="24"/>
      <c r="G10" s="25">
        <f>H10+N10+R10+U10</f>
        <v>650</v>
      </c>
      <c r="H10" s="25">
        <f>I10+L10+M10</f>
        <v>0</v>
      </c>
      <c r="I10" s="21">
        <v>0</v>
      </c>
      <c r="J10" s="62">
        <f>IF(ISERROR(I10/G10),0,I10/G10)</f>
        <v>0</v>
      </c>
      <c r="K10" s="25">
        <f>IF(G21=0,2,IF(I10&gt;0,2,0))</f>
        <v>0</v>
      </c>
      <c r="L10" s="21"/>
      <c r="M10" s="17"/>
      <c r="N10" s="21"/>
      <c r="O10" s="25">
        <f>M10+N10</f>
        <v>0</v>
      </c>
      <c r="P10" s="62">
        <f>IF(ISERROR(O10/G10),0,O10/G10)</f>
        <v>0</v>
      </c>
      <c r="Q10" s="25">
        <f>IF(AND(G21=0,G10&gt;=0),2,IF(P10=0,0,IF(P10&lt;=40%,2,0)))</f>
        <v>0</v>
      </c>
      <c r="R10" s="21">
        <v>650</v>
      </c>
      <c r="S10" s="62">
        <f>IF(ISERROR(R10/G10),0,R10/G10)</f>
        <v>1</v>
      </c>
      <c r="T10" s="25">
        <f>IF(AND(G21=0,G10&gt;=0),2,IF(S10=0,0,IF(S10&gt;=20%,2,0)))</f>
        <v>2</v>
      </c>
      <c r="U10" s="21"/>
      <c r="V10" s="21">
        <v>0</v>
      </c>
      <c r="W10" s="62">
        <f>IF(ISERROR(V10/G21),0,V10/G21)</f>
        <v>0</v>
      </c>
      <c r="X10" s="25">
        <f>IF(G21=0,1,IF(W10&gt;=30%,1,0))</f>
        <v>0</v>
      </c>
      <c r="Y10" s="25">
        <f>IF(OR(AA10&gt;0,AB10&gt;0),1,0)</f>
        <v>0</v>
      </c>
      <c r="Z10" s="25">
        <f>IF(G21=0,1,IF(Y10=1,1,0))</f>
        <v>0</v>
      </c>
      <c r="AA10" s="21">
        <v>0</v>
      </c>
      <c r="AB10" s="21">
        <v>0</v>
      </c>
      <c r="AC10" s="21">
        <v>0</v>
      </c>
      <c r="AD10" s="25">
        <f>IF(G21=0,1,IF(AC10=1,1,0))</f>
        <v>0</v>
      </c>
      <c r="AE10" s="21">
        <v>0</v>
      </c>
      <c r="AF10" s="62">
        <f>IF(ISERROR(AE10/G21),0,AE10/G21)</f>
        <v>0</v>
      </c>
      <c r="AG10" s="25">
        <f>IF(G21=0,1,IF(AF10&gt;=30%,1,0))</f>
        <v>0</v>
      </c>
      <c r="AH10" s="147"/>
    </row>
    <row r="11" s="1" customFormat="1" ht="29" customHeight="1" spans="1:34">
      <c r="A11" s="12"/>
      <c r="B11" s="13"/>
      <c r="C11" s="26" t="s">
        <v>111</v>
      </c>
      <c r="D11" s="26">
        <v>5</v>
      </c>
      <c r="E11" s="27" t="s">
        <v>112</v>
      </c>
      <c r="F11" s="28">
        <v>5</v>
      </c>
      <c r="G11" s="29">
        <v>9</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487</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0</v>
      </c>
      <c r="H14" s="39"/>
      <c r="I14" s="39"/>
      <c r="J14" s="63">
        <f>IF(ISERROR((L10+M10)/G14),0,(L10+M10)/G14)</f>
        <v>0</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488</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489</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490</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491</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492</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84</v>
      </c>
      <c r="H21" s="39">
        <v>84</v>
      </c>
      <c r="I21" s="66">
        <f>IF(ISERROR(H21/G21),0,H21/G21)</f>
        <v>1</v>
      </c>
      <c r="J21" s="67">
        <f>IF(G21=0,10,IF(I21&gt;=100%,10,IF(I21&gt;=90%,I21*100-90,0)))</f>
        <v>10</v>
      </c>
      <c r="K21" s="39">
        <v>164</v>
      </c>
      <c r="L21" s="39">
        <v>164</v>
      </c>
      <c r="M21" s="66">
        <f>IF(ISERROR(L21/K21),0,L21/K21)</f>
        <v>1</v>
      </c>
      <c r="N21" s="67">
        <f>IF(K21=0,5,IF(M21&gt;=100%,5,IF(M21&gt;=95%,M21*100-95,0)))</f>
        <v>5</v>
      </c>
      <c r="O21" s="39">
        <v>59.5</v>
      </c>
      <c r="P21" s="39">
        <v>59.5</v>
      </c>
      <c r="Q21" s="66">
        <f>IF(ISERROR(P21/O21),0,P21/O21)</f>
        <v>1</v>
      </c>
      <c r="R21" s="67">
        <f>IF(O21=0,5,IF(Q21&gt;=100%,5,IF(Q21&gt;=95%,Q21*100-95,0)))</f>
        <v>5</v>
      </c>
      <c r="S21" s="39">
        <v>6808</v>
      </c>
      <c r="T21" s="39">
        <v>6808</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493</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54</v>
      </c>
      <c r="H24" s="52">
        <f>IF(ISERROR(G24/G21),0,G24/G21)</f>
        <v>0.642857142857143</v>
      </c>
      <c r="I24" s="68">
        <f>IF(G21=0,1,IF(H24&gt;=60%,1,0))</f>
        <v>1</v>
      </c>
      <c r="J24" s="51">
        <v>75</v>
      </c>
      <c r="K24" s="52">
        <f>IF(ISERROR(J24/G21),0,J24/G21)</f>
        <v>0.892857142857143</v>
      </c>
      <c r="L24" s="68">
        <f>IF(G21=0,1,IF(K24&gt;=60%,1,0))</f>
        <v>1</v>
      </c>
      <c r="M24" s="51">
        <v>84</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494</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84</v>
      </c>
      <c r="H27" s="52">
        <f>IF(ISERROR(G27/G21),0,G27/G21)</f>
        <v>1</v>
      </c>
      <c r="I27" s="68">
        <f>IF(G21=0,1,IF(H27&gt;=85%,1,0))</f>
        <v>1</v>
      </c>
      <c r="J27" s="51">
        <v>74</v>
      </c>
      <c r="K27" s="52">
        <f>IF(ISERROR(J27/G21),0,J27/G21)</f>
        <v>0.880952380952381</v>
      </c>
      <c r="L27" s="68">
        <f>IF(G21=0,4,IF(K27&gt;=85%,4,0))</f>
        <v>4</v>
      </c>
      <c r="M27" s="51">
        <v>78</v>
      </c>
      <c r="N27" s="52">
        <f>IF(ISERROR(M27/G21),0,M27/G21)</f>
        <v>0.928571428571429</v>
      </c>
      <c r="O27" s="68">
        <f>IF(G21=0,2,IF(N27&gt;=85%,2,0))</f>
        <v>2</v>
      </c>
      <c r="P27" s="51">
        <v>75</v>
      </c>
      <c r="Q27" s="52">
        <f>IF(ISERROR(P27/G21),0,P27/G21)</f>
        <v>0.892857142857143</v>
      </c>
      <c r="R27" s="68">
        <f>IF(G21=0,2,IF(Q27&gt;=85%,2,0))</f>
        <v>2</v>
      </c>
      <c r="S27" s="51">
        <v>45</v>
      </c>
      <c r="T27" s="52">
        <f>IF(ISERROR(S27/G21),0,S27/G21)</f>
        <v>0.535714285714286</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495</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264</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60</v>
      </c>
      <c r="H31" s="54">
        <f>IF(ISERROR(G31/G21),0,G31/G21)</f>
        <v>0.714285714285714</v>
      </c>
      <c r="I31" s="52"/>
      <c r="J31" s="68">
        <f>IF(G21=0,2,IF(H31&gt;=60%,2,0))</f>
        <v>2</v>
      </c>
      <c r="K31" s="51">
        <v>55</v>
      </c>
      <c r="L31" s="54">
        <f>IF(ISERROR(K31/G21),0,K31/G21)</f>
        <v>0.654761904761905</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103">
        <v>2</v>
      </c>
      <c r="G32" s="29" t="s">
        <v>496</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497</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AH38"/>
  <sheetViews>
    <sheetView topLeftCell="A25"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v>6</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630</v>
      </c>
      <c r="H10" s="25">
        <f>I10+L10+M10</f>
        <v>630</v>
      </c>
      <c r="I10" s="21"/>
      <c r="J10" s="62">
        <f>IF(ISERROR(I10/G10),0,I10/G10)</f>
        <v>0</v>
      </c>
      <c r="K10" s="25">
        <f>IF(G21=0,2,IF(I10&gt;0,2,0))</f>
        <v>0</v>
      </c>
      <c r="L10" s="21"/>
      <c r="M10" s="17">
        <v>630</v>
      </c>
      <c r="N10" s="21"/>
      <c r="O10" s="25">
        <v>0</v>
      </c>
      <c r="P10" s="62">
        <v>0</v>
      </c>
      <c r="Q10" s="25">
        <f>IF(AND(G21=0,G10&gt;=0),2,IF(P10=0,0,IF(P10&lt;=40%,2,0)))</f>
        <v>0</v>
      </c>
      <c r="R10" s="21"/>
      <c r="S10" s="62">
        <f>IF(ISERROR(R10/G10),0,R10/G10)</f>
        <v>0</v>
      </c>
      <c r="T10" s="25">
        <f>IF(AND(G21=0,G10&gt;=0),2,IF(S10=0,0,IF(S10&gt;=20%,2,0)))</f>
        <v>0</v>
      </c>
      <c r="U10" s="21"/>
      <c r="V10" s="21"/>
      <c r="W10" s="62">
        <f>IF(ISERROR(V10/G21),0,V10/G21)</f>
        <v>0</v>
      </c>
      <c r="X10" s="25">
        <f>IF(G21=0,1,IF(W10&gt;=30%,1,0))</f>
        <v>0</v>
      </c>
      <c r="Y10" s="25">
        <f>IF(OR(AA10&gt;0,AB10&gt;0),1,0)</f>
        <v>0</v>
      </c>
      <c r="Z10" s="25">
        <f>IF(G21=0,1,IF(Y10=1,1,0))</f>
        <v>0</v>
      </c>
      <c r="AA10" s="21"/>
      <c r="AB10" s="21"/>
      <c r="AC10" s="21"/>
      <c r="AD10" s="25">
        <f>IF(G21=0,1,IF(AC10=1,1,0))</f>
        <v>0</v>
      </c>
      <c r="AE10" s="21"/>
      <c r="AF10" s="62">
        <f>IF(ISERROR(AE10/G21),0,AE10/G21)</f>
        <v>0</v>
      </c>
      <c r="AG10" s="25">
        <f>IF(G21=0,1,IF(AF10&gt;=30%,1,0))</f>
        <v>0</v>
      </c>
      <c r="AH10" s="21"/>
    </row>
    <row r="11" s="1" customFormat="1" ht="29" customHeight="1" spans="1:34">
      <c r="A11" s="12"/>
      <c r="B11" s="13"/>
      <c r="C11" s="26" t="s">
        <v>111</v>
      </c>
      <c r="D11" s="26">
        <v>5</v>
      </c>
      <c r="E11" s="27" t="s">
        <v>112</v>
      </c>
      <c r="F11" s="28">
        <v>5</v>
      </c>
      <c r="G11" s="123" t="s">
        <v>498</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row>
    <row r="12" s="1" customFormat="1" ht="36" customHeight="1" spans="1:34">
      <c r="A12" s="12"/>
      <c r="B12" s="13"/>
      <c r="C12" s="30" t="s">
        <v>114</v>
      </c>
      <c r="D12" s="30">
        <v>10</v>
      </c>
      <c r="E12" s="15" t="s">
        <v>115</v>
      </c>
      <c r="F12" s="31">
        <v>10</v>
      </c>
      <c r="G12" s="32" t="s">
        <v>116</v>
      </c>
      <c r="H12" s="33"/>
      <c r="I12" s="33"/>
      <c r="J12" s="33" t="s">
        <v>117</v>
      </c>
      <c r="K12" s="33"/>
      <c r="L12" s="33" t="s">
        <v>499</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1273</v>
      </c>
      <c r="H14" s="33">
        <v>1273</v>
      </c>
      <c r="I14" s="39"/>
      <c r="J14" s="63">
        <f>IF(ISERROR((L10+M10)/G14),0,(L10+M10)/G14)</f>
        <v>0.494893951296151</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123" t="s">
        <v>500</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1" customFormat="1" ht="66" customHeight="1" spans="1:34">
      <c r="A16" s="40" t="s">
        <v>126</v>
      </c>
      <c r="B16" s="18">
        <v>10</v>
      </c>
      <c r="C16" s="13" t="s">
        <v>127</v>
      </c>
      <c r="D16" s="13">
        <v>3</v>
      </c>
      <c r="E16" s="27" t="s">
        <v>128</v>
      </c>
      <c r="F16" s="28">
        <v>3</v>
      </c>
      <c r="G16" s="123" t="s">
        <v>501</v>
      </c>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1" customFormat="1" ht="61" customHeight="1" spans="1:34">
      <c r="A17" s="40"/>
      <c r="B17" s="18"/>
      <c r="C17" s="13" t="s">
        <v>130</v>
      </c>
      <c r="D17" s="13">
        <v>2</v>
      </c>
      <c r="E17" s="27" t="s">
        <v>131</v>
      </c>
      <c r="F17" s="28">
        <v>2</v>
      </c>
      <c r="G17" s="123" t="s">
        <v>502</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1" customFormat="1" ht="46" customHeight="1" spans="1:34">
      <c r="A18" s="41"/>
      <c r="B18" s="22"/>
      <c r="C18" s="13" t="s">
        <v>133</v>
      </c>
      <c r="D18" s="13">
        <v>5</v>
      </c>
      <c r="E18" s="27" t="s">
        <v>134</v>
      </c>
      <c r="F18" s="28">
        <v>5</v>
      </c>
      <c r="G18" s="123" t="s">
        <v>479</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264</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27</v>
      </c>
      <c r="H21" s="39">
        <v>27</v>
      </c>
      <c r="I21" s="66">
        <f>IF(ISERROR(H21/G21),0,H21/G21)</f>
        <v>1</v>
      </c>
      <c r="J21" s="67">
        <f>IF(G21=0,10,IF(I21&gt;=100%,10,IF(I21&gt;=90%,I21*100-90,0)))</f>
        <v>10</v>
      </c>
      <c r="K21" s="39">
        <v>36</v>
      </c>
      <c r="L21" s="39">
        <v>36</v>
      </c>
      <c r="M21" s="66">
        <f>IF(ISERROR(L21/K21),0,L21/K21)</f>
        <v>1</v>
      </c>
      <c r="N21" s="67">
        <f>IF(K21=0,5,IF(M21&gt;=100%,5,IF(M21&gt;=95%,M21*100-95,0)))</f>
        <v>5</v>
      </c>
      <c r="O21" s="39">
        <v>14.15</v>
      </c>
      <c r="P21" s="39">
        <v>14.15</v>
      </c>
      <c r="Q21" s="66">
        <f>IF(ISERROR(P21/O21),0,P21/O21)</f>
        <v>1</v>
      </c>
      <c r="R21" s="67">
        <f>IF(O21=0,5,IF(Q21&gt;=100%,5,IF(Q21&gt;=95%,Q21*100-95,0)))</f>
        <v>5</v>
      </c>
      <c r="S21" s="39">
        <v>1655</v>
      </c>
      <c r="T21" s="39">
        <v>1655</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v>5</v>
      </c>
      <c r="G22" s="12" t="s">
        <v>154</v>
      </c>
      <c r="H22" s="29"/>
      <c r="I22" s="29"/>
      <c r="J22" s="12" t="s">
        <v>155</v>
      </c>
      <c r="K22" s="29"/>
      <c r="L22" s="29"/>
      <c r="M22" s="29" t="s">
        <v>156</v>
      </c>
      <c r="N22" s="29"/>
      <c r="O22" s="29"/>
      <c r="P22" s="29" t="s">
        <v>157</v>
      </c>
      <c r="Q22" s="29"/>
      <c r="R22" s="29" t="s">
        <v>264</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27</v>
      </c>
      <c r="H24" s="52">
        <f>IF(ISERROR(G24/G21),0,G24/G21)</f>
        <v>1</v>
      </c>
      <c r="I24" s="68">
        <f>IF(G21=0,1,IF(H24&gt;=60%,1,0))</f>
        <v>1</v>
      </c>
      <c r="J24" s="51">
        <v>27</v>
      </c>
      <c r="K24" s="52">
        <f>IF(ISERROR(J24/G21),0,J24/G21)</f>
        <v>1</v>
      </c>
      <c r="L24" s="68">
        <f>IF(G21=0,1,IF(K24&gt;=60%,1,0))</f>
        <v>1</v>
      </c>
      <c r="M24" s="51">
        <v>27</v>
      </c>
      <c r="N24" s="52">
        <f>IF(ISERROR(M24/G21),0,M24/G21)</f>
        <v>1</v>
      </c>
      <c r="O24" s="68">
        <v>1</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v>10</v>
      </c>
      <c r="G25" s="29" t="s">
        <v>154</v>
      </c>
      <c r="H25" s="29"/>
      <c r="I25" s="29"/>
      <c r="J25" s="29"/>
      <c r="K25" s="29"/>
      <c r="L25" s="29"/>
      <c r="M25" s="29" t="s">
        <v>155</v>
      </c>
      <c r="N25" s="29"/>
      <c r="O25" s="29"/>
      <c r="P25" s="29" t="s">
        <v>156</v>
      </c>
      <c r="Q25" s="29"/>
      <c r="R25" s="29"/>
      <c r="S25" s="29" t="s">
        <v>157</v>
      </c>
      <c r="T25" s="29"/>
      <c r="U25" s="29"/>
      <c r="V25" s="29" t="s">
        <v>264</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27</v>
      </c>
      <c r="H27" s="52">
        <f>IF(ISERROR(G27/G21),0,G27/G21)</f>
        <v>1</v>
      </c>
      <c r="I27" s="68">
        <f>IF(G21=0,1,IF(H27&gt;=85%,1,0))</f>
        <v>1</v>
      </c>
      <c r="J27" s="51">
        <v>27</v>
      </c>
      <c r="K27" s="52">
        <f>IF(ISERROR(J27/G21),0,J27/G21)</f>
        <v>1</v>
      </c>
      <c r="L27" s="68">
        <f>IF(G21=0,4,IF(K27&gt;=85%,4,0))</f>
        <v>4</v>
      </c>
      <c r="M27" s="51">
        <v>27</v>
      </c>
      <c r="N27" s="52">
        <f>IF(ISERROR(M27/G21),0,M27/G21)</f>
        <v>1</v>
      </c>
      <c r="O27" s="68">
        <f>IF(G21=0,2,IF(N27&gt;=85%,2,0))</f>
        <v>2</v>
      </c>
      <c r="P27" s="51">
        <v>27</v>
      </c>
      <c r="Q27" s="52">
        <f>IF(ISERROR(P27/G21),0,P27/G21)</f>
        <v>1</v>
      </c>
      <c r="R27" s="68">
        <f>IF(G21=0,2,IF(Q27&gt;=85%,2,0))</f>
        <v>2</v>
      </c>
      <c r="S27" s="51">
        <v>27</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123" t="s">
        <v>503</v>
      </c>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1" customFormat="1" ht="45" customHeight="1" spans="1:34">
      <c r="A29" s="40"/>
      <c r="B29" s="18"/>
      <c r="C29" s="13" t="s">
        <v>170</v>
      </c>
      <c r="D29" s="13">
        <v>4</v>
      </c>
      <c r="E29" s="53" t="s">
        <v>171</v>
      </c>
      <c r="F29" s="43">
        <v>4</v>
      </c>
      <c r="G29" s="12" t="s">
        <v>18</v>
      </c>
      <c r="H29" s="12"/>
      <c r="I29" s="12"/>
      <c r="J29" s="12"/>
      <c r="K29" s="12" t="s">
        <v>19</v>
      </c>
      <c r="L29" s="12"/>
      <c r="M29" s="12"/>
      <c r="N29" s="12"/>
      <c r="O29" s="29" t="s">
        <v>264</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27</v>
      </c>
      <c r="H31" s="54">
        <f>IF(ISERROR(G31/G21),0,G31/G21)</f>
        <v>1</v>
      </c>
      <c r="I31" s="52"/>
      <c r="J31" s="68">
        <f>IF(G21=0,2,IF(H31&gt;=60%,2,0))</f>
        <v>2</v>
      </c>
      <c r="K31" s="51">
        <v>27</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123" t="s">
        <v>504</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1" customFormat="1" ht="45" customHeight="1" spans="1:34">
      <c r="A33" s="40"/>
      <c r="B33" s="18"/>
      <c r="C33" s="14" t="s">
        <v>176</v>
      </c>
      <c r="D33" s="14">
        <v>5</v>
      </c>
      <c r="E33" s="42" t="s">
        <v>177</v>
      </c>
      <c r="F33" s="43">
        <v>5</v>
      </c>
      <c r="G33" s="29" t="s">
        <v>178</v>
      </c>
      <c r="H33" s="29" t="s">
        <v>264</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96</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sheetPr>
  <dimension ref="A1:AH38"/>
  <sheetViews>
    <sheetView topLeftCell="A27"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4</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1655.07</v>
      </c>
      <c r="H10" s="25">
        <f>I10+L10+M10</f>
        <v>1455.07</v>
      </c>
      <c r="I10" s="21">
        <v>655.07</v>
      </c>
      <c r="J10" s="62">
        <f>IF(ISERROR(I10/G10),0,I10/G10)</f>
        <v>0.395795948207629</v>
      </c>
      <c r="K10" s="25">
        <f>IF(G21=0,2,IF(I10&gt;0,2,0))</f>
        <v>2</v>
      </c>
      <c r="L10" s="21"/>
      <c r="M10" s="17">
        <v>800</v>
      </c>
      <c r="N10" s="21">
        <v>200</v>
      </c>
      <c r="O10" s="25">
        <f>M10+N10</f>
        <v>1000</v>
      </c>
      <c r="P10" s="62">
        <f>IF(ISERROR(O10/G10),0,O10/G10)</f>
        <v>0.604204051792371</v>
      </c>
      <c r="Q10" s="25">
        <f>IF(AND(G21=0,G10&gt;=0),2,IF(P10=0,0,IF(P10&lt;=40%,2,0)))</f>
        <v>0</v>
      </c>
      <c r="R10" s="21"/>
      <c r="S10" s="62">
        <f>IF(ISERROR(R10/G10),0,R10/G10)</f>
        <v>0</v>
      </c>
      <c r="T10" s="25">
        <f>IF(AND(G21=0,G10&gt;=0),2,IF(S10=0,0,IF(S10&gt;=20%,2,0)))</f>
        <v>0</v>
      </c>
      <c r="U10" s="21"/>
      <c r="V10" s="21">
        <v>4069</v>
      </c>
      <c r="W10" s="62">
        <f>IF(ISERROR(V10/G21),0,V10/G21)</f>
        <v>1</v>
      </c>
      <c r="X10" s="25">
        <f>IF(G21=0,1,IF(W10&gt;=30%,1,0))</f>
        <v>1</v>
      </c>
      <c r="Y10" s="25">
        <f>IF(OR(AA10&gt;0,AB10&gt;0),1,0)</f>
        <v>0</v>
      </c>
      <c r="Z10" s="25">
        <f>IF(G21=0,1,IF(Y10=1,1,0))</f>
        <v>0</v>
      </c>
      <c r="AA10" s="21"/>
      <c r="AB10" s="21"/>
      <c r="AC10" s="21">
        <v>0</v>
      </c>
      <c r="AD10" s="25">
        <f>IF(G21=0,1,IF(AC10=1,1,0))</f>
        <v>0</v>
      </c>
      <c r="AE10" s="21">
        <v>4069</v>
      </c>
      <c r="AF10" s="62">
        <f>IF(ISERROR(AE10/G21),0,AE10/G21)</f>
        <v>1</v>
      </c>
      <c r="AG10" s="25">
        <f>IF(G21=0,1,IF(AF10&gt;=30%,1,0))</f>
        <v>1</v>
      </c>
      <c r="AH10" s="21"/>
    </row>
    <row r="11" s="1" customFormat="1" ht="29" customHeight="1" spans="1:34">
      <c r="A11" s="12"/>
      <c r="B11" s="13"/>
      <c r="C11" s="26" t="s">
        <v>111</v>
      </c>
      <c r="D11" s="26">
        <v>5</v>
      </c>
      <c r="E11" s="27" t="s">
        <v>112</v>
      </c>
      <c r="F11" s="28">
        <v>5</v>
      </c>
      <c r="G11" s="29" t="s">
        <v>264</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8</v>
      </c>
      <c r="G12" s="32" t="s">
        <v>116</v>
      </c>
      <c r="H12" s="33"/>
      <c r="I12" s="33"/>
      <c r="J12" s="33" t="s">
        <v>117</v>
      </c>
      <c r="K12" s="33"/>
      <c r="L12" s="33" t="s">
        <v>505</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1585</v>
      </c>
      <c r="H14" s="39">
        <v>1585</v>
      </c>
      <c r="I14" s="39"/>
      <c r="J14" s="63">
        <f>IF(ISERROR((L10+M10)/G14),0,(L10+M10)/G14)</f>
        <v>0.504731861198738</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500</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506</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507</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508</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509</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4069</v>
      </c>
      <c r="H21" s="39">
        <v>4069</v>
      </c>
      <c r="I21" s="66">
        <f>IF(ISERROR(H21/G21),0,H21/G21)</f>
        <v>1</v>
      </c>
      <c r="J21" s="67">
        <f>IF(G21=0,10,IF(I21&gt;=100%,10,IF(I21&gt;=90%,I21*100-90,0)))</f>
        <v>10</v>
      </c>
      <c r="K21" s="39">
        <v>77</v>
      </c>
      <c r="L21" s="39">
        <v>77</v>
      </c>
      <c r="M21" s="66">
        <f>IF(ISERROR(L21/K21),0,L21/K21)</f>
        <v>1</v>
      </c>
      <c r="N21" s="67">
        <f>IF(K21=0,5,IF(M21&gt;=100%,5,IF(M21&gt;=95%,M21*100-95,0)))</f>
        <v>5</v>
      </c>
      <c r="O21" s="39">
        <v>37.17</v>
      </c>
      <c r="P21" s="39">
        <v>37.17</v>
      </c>
      <c r="Q21" s="66">
        <f>IF(ISERROR(P21/O21),0,P21/O21)</f>
        <v>1</v>
      </c>
      <c r="R21" s="67">
        <f>IF(O21=0,5,IF(Q21&gt;=100%,5,IF(Q21&gt;=95%,Q21*100-95,0)))</f>
        <v>5</v>
      </c>
      <c r="S21" s="39">
        <v>4069</v>
      </c>
      <c r="T21" s="39">
        <v>4069</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3</v>
      </c>
      <c r="G22" s="12" t="s">
        <v>154</v>
      </c>
      <c r="H22" s="29"/>
      <c r="I22" s="29"/>
      <c r="J22" s="12" t="s">
        <v>155</v>
      </c>
      <c r="K22" s="29"/>
      <c r="L22" s="29"/>
      <c r="M22" s="29" t="s">
        <v>156</v>
      </c>
      <c r="N22" s="29"/>
      <c r="O22" s="29"/>
      <c r="P22" s="29" t="s">
        <v>157</v>
      </c>
      <c r="Q22" s="29"/>
      <c r="R22" s="29" t="s">
        <v>510</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2506</v>
      </c>
      <c r="H24" s="52">
        <f>IF(ISERROR(G24/G21),0,G24/G21)</f>
        <v>0.61587613664291</v>
      </c>
      <c r="I24" s="68">
        <f>IF(G21=0,1,IF(H24&gt;=60%,1,0))</f>
        <v>1</v>
      </c>
      <c r="J24" s="51">
        <v>2506</v>
      </c>
      <c r="K24" s="52">
        <f>IF(ISERROR(J24/G21),0,J24/G21)</f>
        <v>0.61587613664291</v>
      </c>
      <c r="L24" s="68">
        <f>IF(G21=0,1,IF(K24&gt;=60%,1,0))</f>
        <v>1</v>
      </c>
      <c r="M24" s="51">
        <v>2506</v>
      </c>
      <c r="N24" s="52">
        <f>IF(ISERROR(M24/G21),0,M24/G21)</f>
        <v>0.61587613664291</v>
      </c>
      <c r="O24" s="68">
        <f>IF(G21=0,2,IF(N24&gt;=100%,2,0))</f>
        <v>0</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511</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4069</v>
      </c>
      <c r="H27" s="52">
        <f>IF(ISERROR(G27/G21),0,G27/G21)</f>
        <v>1</v>
      </c>
      <c r="I27" s="68">
        <f>IF(G21=0,1,IF(H27&gt;=85%,1,0))</f>
        <v>1</v>
      </c>
      <c r="J27" s="51">
        <v>4069</v>
      </c>
      <c r="K27" s="52">
        <f>IF(ISERROR(J27/G21),0,J27/G21)</f>
        <v>1</v>
      </c>
      <c r="L27" s="68">
        <f>IF(G21=0,4,IF(K27&gt;=85%,4,0))</f>
        <v>4</v>
      </c>
      <c r="M27" s="51">
        <v>4069</v>
      </c>
      <c r="N27" s="52">
        <f>IF(ISERROR(M27/G21),0,M27/G21)</f>
        <v>1</v>
      </c>
      <c r="O27" s="68">
        <f>IF(G21=0,2,IF(N27&gt;=85%,2,0))</f>
        <v>2</v>
      </c>
      <c r="P27" s="51">
        <v>4069</v>
      </c>
      <c r="Q27" s="52">
        <f>IF(ISERROR(P27/G21),0,P27/G21)</f>
        <v>1</v>
      </c>
      <c r="R27" s="68">
        <f>IF(G21=0,2,IF(Q27&gt;=85%,2,0))</f>
        <v>2</v>
      </c>
      <c r="S27" s="51">
        <v>2122</v>
      </c>
      <c r="T27" s="52">
        <f>IF(ISERROR(S27/G21),0,S27/G21)</f>
        <v>0.521504055050381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512</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513</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4069</v>
      </c>
      <c r="H31" s="54">
        <f>IF(ISERROR(G31/G21),0,G31/G21)</f>
        <v>1</v>
      </c>
      <c r="I31" s="52"/>
      <c r="J31" s="68">
        <f>IF(G21=0,2,IF(H31&gt;=60%,2,0))</f>
        <v>2</v>
      </c>
      <c r="K31" s="51">
        <v>4069</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514</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515</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t="s">
        <v>516</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H38"/>
  <sheetViews>
    <sheetView zoomScale="115" zoomScaleNormal="115"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9</v>
      </c>
      <c r="G6" s="233" t="s">
        <v>3</v>
      </c>
      <c r="H6" s="233"/>
      <c r="I6" s="233"/>
      <c r="J6" s="233"/>
      <c r="K6" s="233"/>
      <c r="L6" s="233"/>
      <c r="M6" s="233"/>
      <c r="N6" s="233"/>
      <c r="O6" s="233"/>
      <c r="P6" s="233"/>
      <c r="Q6" s="233"/>
      <c r="R6" s="233"/>
      <c r="S6" s="233"/>
      <c r="T6" s="233"/>
      <c r="U6" s="233"/>
      <c r="V6" s="233" t="s">
        <v>5</v>
      </c>
      <c r="W6" s="233"/>
      <c r="X6" s="233"/>
      <c r="Y6" s="233"/>
      <c r="Z6" s="233"/>
      <c r="AA6" s="233"/>
      <c r="AB6" s="233"/>
      <c r="AC6" s="233"/>
      <c r="AD6" s="233"/>
      <c r="AE6" s="233"/>
      <c r="AF6" s="233"/>
      <c r="AG6" s="233"/>
      <c r="AH6" s="233" t="s">
        <v>84</v>
      </c>
    </row>
    <row r="7" s="1" customFormat="1" ht="24" customHeight="1" spans="1:34">
      <c r="A7" s="12"/>
      <c r="B7" s="13"/>
      <c r="C7" s="18"/>
      <c r="D7" s="18"/>
      <c r="E7" s="19"/>
      <c r="F7" s="20"/>
      <c r="G7" s="26" t="s">
        <v>91</v>
      </c>
      <c r="H7" s="26" t="s">
        <v>92</v>
      </c>
      <c r="I7" s="26"/>
      <c r="J7" s="26"/>
      <c r="K7" s="26"/>
      <c r="L7" s="26"/>
      <c r="M7" s="26"/>
      <c r="N7" s="26" t="s">
        <v>93</v>
      </c>
      <c r="O7" s="26" t="s">
        <v>94</v>
      </c>
      <c r="P7" s="26"/>
      <c r="Q7" s="26"/>
      <c r="R7" s="26" t="s">
        <v>95</v>
      </c>
      <c r="S7" s="26"/>
      <c r="T7" s="26"/>
      <c r="U7" s="26" t="s">
        <v>96</v>
      </c>
      <c r="V7" s="26" t="s">
        <v>97</v>
      </c>
      <c r="W7" s="26"/>
      <c r="X7" s="26"/>
      <c r="Y7" s="26" t="s">
        <v>98</v>
      </c>
      <c r="Z7" s="26"/>
      <c r="AA7" s="26"/>
      <c r="AB7" s="26"/>
      <c r="AC7" s="26" t="s">
        <v>99</v>
      </c>
      <c r="AD7" s="26"/>
      <c r="AE7" s="26" t="s">
        <v>9</v>
      </c>
      <c r="AF7" s="26"/>
      <c r="AG7" s="26"/>
      <c r="AH7" s="265" t="s">
        <v>181</v>
      </c>
    </row>
    <row r="8" s="1" customFormat="1" ht="28" customHeight="1" spans="1:34">
      <c r="A8" s="12"/>
      <c r="B8" s="13"/>
      <c r="C8" s="18"/>
      <c r="D8" s="18"/>
      <c r="E8" s="19"/>
      <c r="F8" s="20"/>
      <c r="G8" s="26"/>
      <c r="H8" s="26" t="s">
        <v>34</v>
      </c>
      <c r="I8" s="26" t="s">
        <v>101</v>
      </c>
      <c r="J8" s="26"/>
      <c r="K8" s="26"/>
      <c r="L8" s="26" t="s">
        <v>102</v>
      </c>
      <c r="M8" s="26" t="s">
        <v>103</v>
      </c>
      <c r="N8" s="26"/>
      <c r="O8" s="26" t="s">
        <v>91</v>
      </c>
      <c r="P8" s="26" t="s">
        <v>104</v>
      </c>
      <c r="Q8" s="26" t="s">
        <v>105</v>
      </c>
      <c r="R8" s="26"/>
      <c r="S8" s="26"/>
      <c r="T8" s="26"/>
      <c r="U8" s="26"/>
      <c r="V8" s="26"/>
      <c r="W8" s="26"/>
      <c r="X8" s="26"/>
      <c r="Y8" s="26"/>
      <c r="Z8" s="26"/>
      <c r="AA8" s="26"/>
      <c r="AB8" s="26"/>
      <c r="AC8" s="26"/>
      <c r="AD8" s="26"/>
      <c r="AE8" s="26"/>
      <c r="AF8" s="26"/>
      <c r="AG8" s="26"/>
      <c r="AH8" s="266"/>
    </row>
    <row r="9" s="1" customFormat="1" ht="30" customHeight="1" spans="1:34">
      <c r="A9" s="12"/>
      <c r="B9" s="13"/>
      <c r="C9" s="18"/>
      <c r="D9" s="18"/>
      <c r="E9" s="19"/>
      <c r="F9" s="20"/>
      <c r="G9" s="26"/>
      <c r="H9" s="26"/>
      <c r="I9" s="26" t="s">
        <v>106</v>
      </c>
      <c r="J9" s="26" t="s">
        <v>104</v>
      </c>
      <c r="K9" s="26" t="s">
        <v>105</v>
      </c>
      <c r="L9" s="26"/>
      <c r="M9" s="26"/>
      <c r="N9" s="26" t="s">
        <v>106</v>
      </c>
      <c r="O9" s="26"/>
      <c r="P9" s="26"/>
      <c r="Q9" s="26"/>
      <c r="R9" s="26" t="s">
        <v>91</v>
      </c>
      <c r="S9" s="26" t="s">
        <v>104</v>
      </c>
      <c r="T9" s="26" t="s">
        <v>105</v>
      </c>
      <c r="U9" s="26" t="s">
        <v>91</v>
      </c>
      <c r="V9" s="26" t="s">
        <v>26</v>
      </c>
      <c r="W9" s="26" t="s">
        <v>107</v>
      </c>
      <c r="X9" s="26" t="s">
        <v>105</v>
      </c>
      <c r="Y9" s="26" t="s">
        <v>108</v>
      </c>
      <c r="Z9" s="26" t="s">
        <v>105</v>
      </c>
      <c r="AA9" s="26" t="s">
        <v>109</v>
      </c>
      <c r="AB9" s="26" t="s">
        <v>110</v>
      </c>
      <c r="AC9" s="26" t="s">
        <v>108</v>
      </c>
      <c r="AD9" s="26" t="s">
        <v>105</v>
      </c>
      <c r="AE9" s="26" t="s">
        <v>26</v>
      </c>
      <c r="AF9" s="26" t="s">
        <v>107</v>
      </c>
      <c r="AG9" s="26" t="s">
        <v>105</v>
      </c>
      <c r="AH9" s="266"/>
    </row>
    <row r="10" s="1" customFormat="1" ht="30" customHeight="1" spans="1:34">
      <c r="A10" s="12"/>
      <c r="B10" s="13"/>
      <c r="C10" s="22"/>
      <c r="D10" s="22"/>
      <c r="E10" s="23"/>
      <c r="F10" s="24"/>
      <c r="G10" s="234">
        <f>H10+N10+R10+U10</f>
        <v>42472.35695</v>
      </c>
      <c r="H10" s="234">
        <f>I10+L10+M10</f>
        <v>27968.15695</v>
      </c>
      <c r="I10" s="26">
        <f>114+700+8000+6476+4500+2</f>
        <v>19792</v>
      </c>
      <c r="J10" s="250">
        <f>I10/G10</f>
        <v>0.465997213747753</v>
      </c>
      <c r="K10" s="251">
        <f>IF(G20=0,2,IF(I10&gt;0,2,0))</f>
        <v>2</v>
      </c>
      <c r="L10" s="26"/>
      <c r="M10" s="252">
        <v>8176.15695</v>
      </c>
      <c r="N10" s="252">
        <v>5297.8</v>
      </c>
      <c r="O10" s="234">
        <f>M10+N10</f>
        <v>13473.95695</v>
      </c>
      <c r="P10" s="250">
        <f>O10/G10</f>
        <v>0.317240622314934</v>
      </c>
      <c r="Q10" s="251">
        <f>IF(G20=0,2,IF(P10&lt;=40%,2,0))</f>
        <v>2</v>
      </c>
      <c r="R10" s="26">
        <f>7566+1760.4-120</f>
        <v>9206.4</v>
      </c>
      <c r="S10" s="250">
        <f>R10/G10</f>
        <v>0.216762163937314</v>
      </c>
      <c r="T10" s="251">
        <f>IF(G20=0,2,IF(S10&gt;=20%,2,0))</f>
        <v>2</v>
      </c>
      <c r="U10" s="26"/>
      <c r="V10" s="26">
        <v>13</v>
      </c>
      <c r="W10" s="250">
        <f>V10/G21</f>
        <v>0.109243697478992</v>
      </c>
      <c r="X10" s="251">
        <f>IF(G20=0,1,IF(W10&gt;=30%,1,0))</f>
        <v>0</v>
      </c>
      <c r="Y10" s="26">
        <v>1</v>
      </c>
      <c r="Z10" s="251">
        <f>IF(G20=0,1,IF(Y10=1,1,0))</f>
        <v>1</v>
      </c>
      <c r="AA10" s="26">
        <v>0</v>
      </c>
      <c r="AB10" s="26">
        <v>23700</v>
      </c>
      <c r="AC10" s="26">
        <v>1</v>
      </c>
      <c r="AD10" s="251">
        <f>IF(G20=0,1,IF(AC10=1,1,0))</f>
        <v>1</v>
      </c>
      <c r="AE10" s="26">
        <v>119</v>
      </c>
      <c r="AF10" s="250">
        <f>AE10/G21</f>
        <v>1</v>
      </c>
      <c r="AG10" s="251">
        <f>IF(G20=0,1,IF(AF10&gt;=30%,1,0))</f>
        <v>1</v>
      </c>
      <c r="AH10" s="267"/>
    </row>
    <row r="11" s="1" customFormat="1" ht="29" customHeight="1" spans="1:34">
      <c r="A11" s="12"/>
      <c r="B11" s="13"/>
      <c r="C11" s="26" t="s">
        <v>111</v>
      </c>
      <c r="D11" s="26">
        <v>5</v>
      </c>
      <c r="E11" s="27" t="s">
        <v>112</v>
      </c>
      <c r="F11" s="12">
        <v>5</v>
      </c>
      <c r="G11" s="225" t="s">
        <v>182</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row>
    <row r="12" s="1" customFormat="1" ht="36" customHeight="1" spans="1:34">
      <c r="A12" s="12"/>
      <c r="B12" s="13"/>
      <c r="C12" s="30" t="s">
        <v>114</v>
      </c>
      <c r="D12" s="30">
        <v>10</v>
      </c>
      <c r="E12" s="15" t="s">
        <v>115</v>
      </c>
      <c r="F12" s="46">
        <v>3</v>
      </c>
      <c r="G12" s="32" t="s">
        <v>116</v>
      </c>
      <c r="H12" s="33"/>
      <c r="I12" s="33"/>
      <c r="J12" s="33" t="s">
        <v>117</v>
      </c>
      <c r="K12" s="33"/>
      <c r="L12" s="253" t="s">
        <v>183</v>
      </c>
      <c r="M12" s="254"/>
      <c r="N12" s="254"/>
      <c r="O12" s="254"/>
      <c r="P12" s="254"/>
      <c r="Q12" s="254"/>
      <c r="R12" s="254"/>
      <c r="S12" s="254"/>
      <c r="T12" s="254"/>
      <c r="U12" s="254"/>
      <c r="V12" s="254"/>
      <c r="W12" s="254"/>
      <c r="X12" s="254"/>
      <c r="Y12" s="254"/>
      <c r="Z12" s="254"/>
      <c r="AA12" s="254"/>
      <c r="AB12" s="254"/>
      <c r="AC12" s="254"/>
      <c r="AD12" s="254"/>
      <c r="AE12" s="254"/>
      <c r="AF12" s="254"/>
      <c r="AG12" s="254"/>
      <c r="AH12" s="268"/>
    </row>
    <row r="13" s="1" customFormat="1" ht="30" customHeight="1" spans="1:34">
      <c r="A13" s="12"/>
      <c r="B13" s="13"/>
      <c r="C13" s="34"/>
      <c r="D13" s="34"/>
      <c r="E13" s="19"/>
      <c r="F13" s="40"/>
      <c r="G13" s="32" t="s">
        <v>34</v>
      </c>
      <c r="H13" s="32" t="s">
        <v>119</v>
      </c>
      <c r="I13" s="32" t="s">
        <v>120</v>
      </c>
      <c r="J13" s="33" t="s">
        <v>121</v>
      </c>
      <c r="K13" s="33" t="s">
        <v>122</v>
      </c>
      <c r="L13" s="255"/>
      <c r="M13" s="256"/>
      <c r="N13" s="256"/>
      <c r="O13" s="256"/>
      <c r="P13" s="256"/>
      <c r="Q13" s="256"/>
      <c r="R13" s="256"/>
      <c r="S13" s="256"/>
      <c r="T13" s="256"/>
      <c r="U13" s="256"/>
      <c r="V13" s="256"/>
      <c r="W13" s="256"/>
      <c r="X13" s="256"/>
      <c r="Y13" s="256"/>
      <c r="Z13" s="256"/>
      <c r="AA13" s="256"/>
      <c r="AB13" s="256"/>
      <c r="AC13" s="256"/>
      <c r="AD13" s="256"/>
      <c r="AE13" s="256"/>
      <c r="AF13" s="256"/>
      <c r="AG13" s="256"/>
      <c r="AH13" s="269"/>
    </row>
    <row r="14" s="1" customFormat="1" ht="26" customHeight="1" spans="1:34">
      <c r="A14" s="12"/>
      <c r="B14" s="13"/>
      <c r="C14" s="36"/>
      <c r="D14" s="36"/>
      <c r="E14" s="23"/>
      <c r="F14" s="41"/>
      <c r="G14" s="32">
        <f>H14+I14</f>
        <v>13300</v>
      </c>
      <c r="H14" s="39">
        <v>13300</v>
      </c>
      <c r="I14" s="39"/>
      <c r="J14" s="63">
        <f>(L10+M10)/G14</f>
        <v>0.614748642857143</v>
      </c>
      <c r="K14" s="64">
        <v>1</v>
      </c>
      <c r="L14" s="257"/>
      <c r="M14" s="258"/>
      <c r="N14" s="258"/>
      <c r="O14" s="258"/>
      <c r="P14" s="258"/>
      <c r="Q14" s="258"/>
      <c r="R14" s="258"/>
      <c r="S14" s="258"/>
      <c r="T14" s="258"/>
      <c r="U14" s="258"/>
      <c r="V14" s="258"/>
      <c r="W14" s="258"/>
      <c r="X14" s="258"/>
      <c r="Y14" s="258"/>
      <c r="Z14" s="258"/>
      <c r="AA14" s="258"/>
      <c r="AB14" s="258"/>
      <c r="AC14" s="258"/>
      <c r="AD14" s="258"/>
      <c r="AE14" s="258"/>
      <c r="AF14" s="258"/>
      <c r="AG14" s="258"/>
      <c r="AH14" s="270"/>
    </row>
    <row r="15" s="1" customFormat="1" ht="45" customHeight="1" spans="1:34">
      <c r="A15" s="12"/>
      <c r="B15" s="13"/>
      <c r="C15" s="26" t="s">
        <v>123</v>
      </c>
      <c r="D15" s="26">
        <v>5</v>
      </c>
      <c r="E15" s="27" t="s">
        <v>124</v>
      </c>
      <c r="F15" s="12">
        <v>5</v>
      </c>
      <c r="G15" s="123" t="s">
        <v>184</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1" customFormat="1" ht="66" customHeight="1" spans="1:34">
      <c r="A16" s="40" t="s">
        <v>126</v>
      </c>
      <c r="B16" s="18">
        <v>10</v>
      </c>
      <c r="C16" s="13" t="s">
        <v>127</v>
      </c>
      <c r="D16" s="13">
        <v>3</v>
      </c>
      <c r="E16" s="27" t="s">
        <v>128</v>
      </c>
      <c r="F16" s="12">
        <v>3</v>
      </c>
      <c r="G16" s="124" t="s">
        <v>185</v>
      </c>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1" customFormat="1" ht="61" customHeight="1" spans="1:34">
      <c r="A17" s="40"/>
      <c r="B17" s="18"/>
      <c r="C17" s="13" t="s">
        <v>130</v>
      </c>
      <c r="D17" s="13">
        <v>2</v>
      </c>
      <c r="E17" s="27" t="s">
        <v>131</v>
      </c>
      <c r="F17" s="12">
        <v>2</v>
      </c>
      <c r="G17" s="235" t="s">
        <v>186</v>
      </c>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row>
    <row r="18" s="1" customFormat="1" ht="46" customHeight="1" spans="1:34">
      <c r="A18" s="41"/>
      <c r="B18" s="22"/>
      <c r="C18" s="13" t="s">
        <v>133</v>
      </c>
      <c r="D18" s="13">
        <v>5</v>
      </c>
      <c r="E18" s="27" t="s">
        <v>134</v>
      </c>
      <c r="F18" s="12">
        <v>5</v>
      </c>
      <c r="G18" s="236" t="s">
        <v>187</v>
      </c>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188</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237">
        <v>119</v>
      </c>
      <c r="H21" s="237">
        <v>119</v>
      </c>
      <c r="I21" s="259">
        <f>H21/G21</f>
        <v>1</v>
      </c>
      <c r="J21" s="67">
        <f>IF(G21=0,10,IF(I21&gt;=100%,10,IF(I21&gt;=90%,I21*100-90,0)))</f>
        <v>10</v>
      </c>
      <c r="K21" s="237">
        <v>979</v>
      </c>
      <c r="L21" s="237">
        <v>979</v>
      </c>
      <c r="M21" s="259">
        <f>L21/K21</f>
        <v>1</v>
      </c>
      <c r="N21" s="67">
        <f>IF(K21=0,5,IF(M21&gt;=100%,5,IF(M21&gt;=95%,M21*100-95,0)))</f>
        <v>5</v>
      </c>
      <c r="O21" s="237">
        <v>463.45</v>
      </c>
      <c r="P21" s="237">
        <v>463.45</v>
      </c>
      <c r="Q21" s="259">
        <f>P21/O21</f>
        <v>1</v>
      </c>
      <c r="R21" s="67">
        <f>IF(O21=0,5,IF(Q21&gt;=100%,5,IF(Q21&gt;=95%,Q21*100-95,0)))</f>
        <v>5</v>
      </c>
      <c r="S21" s="237">
        <v>833</v>
      </c>
      <c r="T21" s="237">
        <v>833</v>
      </c>
      <c r="U21" s="259">
        <f>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238" t="s">
        <v>154</v>
      </c>
      <c r="H22" s="239"/>
      <c r="I22" s="239"/>
      <c r="J22" s="238" t="s">
        <v>155</v>
      </c>
      <c r="K22" s="239"/>
      <c r="L22" s="239"/>
      <c r="M22" s="239" t="s">
        <v>156</v>
      </c>
      <c r="N22" s="239"/>
      <c r="O22" s="239"/>
      <c r="P22" s="239" t="s">
        <v>157</v>
      </c>
      <c r="Q22" s="239"/>
      <c r="R22" s="247" t="s">
        <v>189</v>
      </c>
      <c r="S22" s="261"/>
      <c r="T22" s="261"/>
      <c r="U22" s="261"/>
      <c r="V22" s="261"/>
      <c r="W22" s="261"/>
      <c r="X22" s="261"/>
      <c r="Y22" s="261"/>
      <c r="Z22" s="261"/>
      <c r="AA22" s="261"/>
      <c r="AB22" s="261"/>
      <c r="AC22" s="261"/>
      <c r="AD22" s="261"/>
      <c r="AE22" s="261"/>
      <c r="AF22" s="261"/>
      <c r="AG22" s="261"/>
      <c r="AH22" s="271"/>
    </row>
    <row r="23" s="1" customFormat="1" ht="50" customHeight="1" spans="1:34">
      <c r="A23" s="40"/>
      <c r="B23" s="18"/>
      <c r="C23" s="18"/>
      <c r="D23" s="18"/>
      <c r="E23" s="47"/>
      <c r="F23" s="48"/>
      <c r="G23" s="239" t="s">
        <v>26</v>
      </c>
      <c r="H23" s="238" t="s">
        <v>159</v>
      </c>
      <c r="I23" s="239" t="s">
        <v>105</v>
      </c>
      <c r="J23" s="239" t="s">
        <v>26</v>
      </c>
      <c r="K23" s="238" t="s">
        <v>159</v>
      </c>
      <c r="L23" s="239" t="s">
        <v>105</v>
      </c>
      <c r="M23" s="239" t="s">
        <v>26</v>
      </c>
      <c r="N23" s="238" t="s">
        <v>159</v>
      </c>
      <c r="O23" s="239" t="s">
        <v>105</v>
      </c>
      <c r="P23" s="238" t="s">
        <v>160</v>
      </c>
      <c r="Q23" s="239" t="s">
        <v>105</v>
      </c>
      <c r="R23" s="262"/>
      <c r="S23" s="263"/>
      <c r="T23" s="263"/>
      <c r="U23" s="263"/>
      <c r="V23" s="263"/>
      <c r="W23" s="263"/>
      <c r="X23" s="263"/>
      <c r="Y23" s="263"/>
      <c r="Z23" s="263"/>
      <c r="AA23" s="263"/>
      <c r="AB23" s="263"/>
      <c r="AC23" s="263"/>
      <c r="AD23" s="263"/>
      <c r="AE23" s="263"/>
      <c r="AF23" s="263"/>
      <c r="AG23" s="263"/>
      <c r="AH23" s="272"/>
    </row>
    <row r="24" s="1" customFormat="1" ht="36" customHeight="1" spans="1:34">
      <c r="A24" s="40"/>
      <c r="B24" s="18"/>
      <c r="C24" s="18"/>
      <c r="D24" s="18"/>
      <c r="E24" s="47"/>
      <c r="F24" s="48"/>
      <c r="G24" s="240">
        <v>113</v>
      </c>
      <c r="H24" s="241">
        <f>G24/G21</f>
        <v>0.949579831932773</v>
      </c>
      <c r="I24" s="260">
        <f>IF(G21=0,1,IF(H24&gt;=60%,1,0))</f>
        <v>1</v>
      </c>
      <c r="J24" s="240">
        <v>118</v>
      </c>
      <c r="K24" s="241">
        <f>J24/G21</f>
        <v>0.991596638655462</v>
      </c>
      <c r="L24" s="260">
        <f>IF(G21=0,1,IF(K24&gt;=60%,1,0))</f>
        <v>1</v>
      </c>
      <c r="M24" s="240">
        <v>119</v>
      </c>
      <c r="N24" s="241">
        <f>M24/G21</f>
        <v>1</v>
      </c>
      <c r="O24" s="260">
        <f>IF(G21=0,2,IF(N24&gt;=100%,2,0))</f>
        <v>2</v>
      </c>
      <c r="P24" s="240">
        <v>1</v>
      </c>
      <c r="Q24" s="260">
        <f>IF(G21=0,1,IF(P24=1,1,0))</f>
        <v>1</v>
      </c>
      <c r="R24" s="249"/>
      <c r="S24" s="264"/>
      <c r="T24" s="264"/>
      <c r="U24" s="264"/>
      <c r="V24" s="264"/>
      <c r="W24" s="264"/>
      <c r="X24" s="264"/>
      <c r="Y24" s="264"/>
      <c r="Z24" s="264"/>
      <c r="AA24" s="264"/>
      <c r="AB24" s="264"/>
      <c r="AC24" s="264"/>
      <c r="AD24" s="264"/>
      <c r="AE24" s="264"/>
      <c r="AF24" s="264"/>
      <c r="AG24" s="264"/>
      <c r="AH24" s="273"/>
    </row>
    <row r="25" s="1" customFormat="1" ht="42" customHeight="1" spans="1:34">
      <c r="A25" s="40"/>
      <c r="B25" s="18"/>
      <c r="C25" s="14" t="s">
        <v>161</v>
      </c>
      <c r="D25" s="14">
        <v>10</v>
      </c>
      <c r="E25" s="42" t="s">
        <v>162</v>
      </c>
      <c r="F25" s="43">
        <f>I27+L27+O27+R27+U27</f>
        <v>10</v>
      </c>
      <c r="G25" s="239" t="s">
        <v>154</v>
      </c>
      <c r="H25" s="239"/>
      <c r="I25" s="239"/>
      <c r="J25" s="239"/>
      <c r="K25" s="239"/>
      <c r="L25" s="239"/>
      <c r="M25" s="239" t="s">
        <v>155</v>
      </c>
      <c r="N25" s="239"/>
      <c r="O25" s="239"/>
      <c r="P25" s="239" t="s">
        <v>156</v>
      </c>
      <c r="Q25" s="239"/>
      <c r="R25" s="239"/>
      <c r="S25" s="239" t="s">
        <v>157</v>
      </c>
      <c r="T25" s="239"/>
      <c r="U25" s="239"/>
      <c r="V25" s="238" t="s">
        <v>190</v>
      </c>
      <c r="W25" s="239"/>
      <c r="X25" s="239"/>
      <c r="Y25" s="239"/>
      <c r="Z25" s="239"/>
      <c r="AA25" s="239"/>
      <c r="AB25" s="239"/>
      <c r="AC25" s="239"/>
      <c r="AD25" s="239"/>
      <c r="AE25" s="239"/>
      <c r="AF25" s="239"/>
      <c r="AG25" s="239"/>
      <c r="AH25" s="239"/>
    </row>
    <row r="26" s="1" customFormat="1" ht="36" customHeight="1" spans="1:34">
      <c r="A26" s="40"/>
      <c r="B26" s="18"/>
      <c r="C26" s="18"/>
      <c r="D26" s="18"/>
      <c r="E26" s="47"/>
      <c r="F26" s="48"/>
      <c r="G26" s="238" t="s">
        <v>164</v>
      </c>
      <c r="H26" s="238" t="s">
        <v>159</v>
      </c>
      <c r="I26" s="239" t="s">
        <v>105</v>
      </c>
      <c r="J26" s="238" t="s">
        <v>165</v>
      </c>
      <c r="K26" s="238" t="s">
        <v>159</v>
      </c>
      <c r="L26" s="239" t="s">
        <v>105</v>
      </c>
      <c r="M26" s="239" t="s">
        <v>166</v>
      </c>
      <c r="N26" s="238" t="s">
        <v>159</v>
      </c>
      <c r="O26" s="239" t="s">
        <v>105</v>
      </c>
      <c r="P26" s="239" t="s">
        <v>166</v>
      </c>
      <c r="Q26" s="238" t="s">
        <v>159</v>
      </c>
      <c r="R26" s="239" t="s">
        <v>105</v>
      </c>
      <c r="S26" s="239" t="s">
        <v>166</v>
      </c>
      <c r="T26" s="238" t="s">
        <v>159</v>
      </c>
      <c r="U26" s="239" t="s">
        <v>105</v>
      </c>
      <c r="V26" s="239"/>
      <c r="W26" s="239"/>
      <c r="X26" s="239"/>
      <c r="Y26" s="239"/>
      <c r="Z26" s="239"/>
      <c r="AA26" s="239"/>
      <c r="AB26" s="239"/>
      <c r="AC26" s="239"/>
      <c r="AD26" s="239"/>
      <c r="AE26" s="239"/>
      <c r="AF26" s="239"/>
      <c r="AG26" s="239"/>
      <c r="AH26" s="239"/>
    </row>
    <row r="27" s="1" customFormat="1" ht="38" customHeight="1" spans="1:34">
      <c r="A27" s="40"/>
      <c r="B27" s="18"/>
      <c r="C27" s="22"/>
      <c r="D27" s="22"/>
      <c r="E27" s="49"/>
      <c r="F27" s="50"/>
      <c r="G27" s="240">
        <v>117</v>
      </c>
      <c r="H27" s="241">
        <f>G27/G21</f>
        <v>0.983193277310924</v>
      </c>
      <c r="I27" s="260">
        <f>IF(G21=0,1,IF(H27&gt;=85%,1,0))</f>
        <v>1</v>
      </c>
      <c r="J27" s="240">
        <v>119</v>
      </c>
      <c r="K27" s="241">
        <f>J27/G21</f>
        <v>1</v>
      </c>
      <c r="L27" s="260">
        <f>IF(G21=0,4,IF(K27&gt;=85%,4,0))</f>
        <v>4</v>
      </c>
      <c r="M27" s="240">
        <v>119</v>
      </c>
      <c r="N27" s="241">
        <f>M27/G21</f>
        <v>1</v>
      </c>
      <c r="O27" s="260">
        <f>IF(G21=0,2,IF(N27&gt;=85%,2,0))</f>
        <v>2</v>
      </c>
      <c r="P27" s="240">
        <v>112</v>
      </c>
      <c r="Q27" s="241">
        <f>P27/G21</f>
        <v>0.941176470588235</v>
      </c>
      <c r="R27" s="260">
        <f>IF(G21=0,2,IF(Q27&gt;=85%,2,0))</f>
        <v>2</v>
      </c>
      <c r="S27" s="240">
        <v>114</v>
      </c>
      <c r="T27" s="241">
        <f>S27/G21</f>
        <v>0.957983193277311</v>
      </c>
      <c r="U27" s="260">
        <f>IF(G21=0,1,IF(T27&gt;=50%,1,0))</f>
        <v>1</v>
      </c>
      <c r="V27" s="239"/>
      <c r="W27" s="239"/>
      <c r="X27" s="239"/>
      <c r="Y27" s="239"/>
      <c r="Z27" s="239"/>
      <c r="AA27" s="239"/>
      <c r="AB27" s="239"/>
      <c r="AC27" s="239"/>
      <c r="AD27" s="239"/>
      <c r="AE27" s="239"/>
      <c r="AF27" s="239"/>
      <c r="AG27" s="239"/>
      <c r="AH27" s="239"/>
    </row>
    <row r="28" s="1" customFormat="1" ht="41" customHeight="1" spans="1:34">
      <c r="A28" s="40"/>
      <c r="B28" s="18"/>
      <c r="C28" s="13" t="s">
        <v>167</v>
      </c>
      <c r="D28" s="13">
        <v>4</v>
      </c>
      <c r="E28" s="53" t="s">
        <v>168</v>
      </c>
      <c r="F28" s="28">
        <v>4</v>
      </c>
      <c r="G28" s="242" t="s">
        <v>191</v>
      </c>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row>
    <row r="29" s="1" customFormat="1" ht="45" customHeight="1" spans="1:34">
      <c r="A29" s="40"/>
      <c r="B29" s="18"/>
      <c r="C29" s="13" t="s">
        <v>170</v>
      </c>
      <c r="D29" s="13">
        <v>4</v>
      </c>
      <c r="E29" s="53" t="s">
        <v>171</v>
      </c>
      <c r="F29" s="43">
        <f>J31+N31</f>
        <v>4</v>
      </c>
      <c r="G29" s="238" t="s">
        <v>18</v>
      </c>
      <c r="H29" s="238"/>
      <c r="I29" s="238"/>
      <c r="J29" s="238"/>
      <c r="K29" s="238" t="s">
        <v>19</v>
      </c>
      <c r="L29" s="238"/>
      <c r="M29" s="238"/>
      <c r="N29" s="238"/>
      <c r="O29" s="247" t="s">
        <v>192</v>
      </c>
      <c r="P29" s="261"/>
      <c r="Q29" s="261"/>
      <c r="R29" s="261"/>
      <c r="S29" s="261"/>
      <c r="T29" s="261"/>
      <c r="U29" s="261"/>
      <c r="V29" s="261"/>
      <c r="W29" s="261"/>
      <c r="X29" s="261"/>
      <c r="Y29" s="261"/>
      <c r="Z29" s="261"/>
      <c r="AA29" s="261"/>
      <c r="AB29" s="261"/>
      <c r="AC29" s="261"/>
      <c r="AD29" s="261"/>
      <c r="AE29" s="261"/>
      <c r="AF29" s="261"/>
      <c r="AG29" s="261"/>
      <c r="AH29" s="271"/>
    </row>
    <row r="30" s="1" customFormat="1" ht="36" customHeight="1" spans="1:34">
      <c r="A30" s="40"/>
      <c r="B30" s="18"/>
      <c r="C30" s="13"/>
      <c r="D30" s="13"/>
      <c r="E30" s="53"/>
      <c r="F30" s="48"/>
      <c r="G30" s="239" t="s">
        <v>26</v>
      </c>
      <c r="H30" s="239" t="s">
        <v>27</v>
      </c>
      <c r="I30" s="239"/>
      <c r="J30" s="239" t="s">
        <v>105</v>
      </c>
      <c r="K30" s="239" t="s">
        <v>26</v>
      </c>
      <c r="L30" s="239" t="s">
        <v>27</v>
      </c>
      <c r="M30" s="239"/>
      <c r="N30" s="239" t="s">
        <v>105</v>
      </c>
      <c r="O30" s="262"/>
      <c r="P30" s="263"/>
      <c r="Q30" s="263"/>
      <c r="R30" s="263"/>
      <c r="S30" s="263"/>
      <c r="T30" s="263"/>
      <c r="U30" s="263"/>
      <c r="V30" s="263"/>
      <c r="W30" s="263"/>
      <c r="X30" s="263"/>
      <c r="Y30" s="263"/>
      <c r="Z30" s="263"/>
      <c r="AA30" s="263"/>
      <c r="AB30" s="263"/>
      <c r="AC30" s="263"/>
      <c r="AD30" s="263"/>
      <c r="AE30" s="263"/>
      <c r="AF30" s="263"/>
      <c r="AG30" s="263"/>
      <c r="AH30" s="272"/>
    </row>
    <row r="31" s="1" customFormat="1" ht="35" customHeight="1" spans="1:34">
      <c r="A31" s="40"/>
      <c r="B31" s="18"/>
      <c r="C31" s="13"/>
      <c r="D31" s="13"/>
      <c r="E31" s="53"/>
      <c r="F31" s="50"/>
      <c r="G31" s="240">
        <v>119</v>
      </c>
      <c r="H31" s="244">
        <f>G31/G21</f>
        <v>1</v>
      </c>
      <c r="I31" s="241"/>
      <c r="J31" s="260">
        <f>IF(G21=0,2,IF(H31&gt;=60%,2,0))</f>
        <v>2</v>
      </c>
      <c r="K31" s="240">
        <v>116</v>
      </c>
      <c r="L31" s="244">
        <f>K31/G21</f>
        <v>0.974789915966387</v>
      </c>
      <c r="M31" s="241"/>
      <c r="N31" s="260">
        <f>IF(G21=0,2,IF(L31&gt;=60%,2,0))</f>
        <v>2</v>
      </c>
      <c r="O31" s="249"/>
      <c r="P31" s="264"/>
      <c r="Q31" s="264"/>
      <c r="R31" s="264"/>
      <c r="S31" s="264"/>
      <c r="T31" s="264"/>
      <c r="U31" s="264"/>
      <c r="V31" s="264"/>
      <c r="W31" s="264"/>
      <c r="X31" s="264"/>
      <c r="Y31" s="264"/>
      <c r="Z31" s="264"/>
      <c r="AA31" s="264"/>
      <c r="AB31" s="264"/>
      <c r="AC31" s="264"/>
      <c r="AD31" s="264"/>
      <c r="AE31" s="264"/>
      <c r="AF31" s="264"/>
      <c r="AG31" s="264"/>
      <c r="AH31" s="273"/>
    </row>
    <row r="32" s="1" customFormat="1" ht="51" customHeight="1" spans="1:34">
      <c r="A32" s="40"/>
      <c r="B32" s="18"/>
      <c r="C32" s="22" t="s">
        <v>173</v>
      </c>
      <c r="D32" s="55">
        <v>2</v>
      </c>
      <c r="E32" s="49" t="s">
        <v>174</v>
      </c>
      <c r="F32" s="103">
        <v>2</v>
      </c>
      <c r="G32" s="245" t="s">
        <v>193</v>
      </c>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74"/>
    </row>
    <row r="33" s="1" customFormat="1" ht="45" customHeight="1" spans="1:34">
      <c r="A33" s="40"/>
      <c r="B33" s="18"/>
      <c r="C33" s="14" t="s">
        <v>176</v>
      </c>
      <c r="D33" s="14">
        <v>5</v>
      </c>
      <c r="E33" s="42" t="s">
        <v>177</v>
      </c>
      <c r="F33" s="43">
        <f>IF(G34&gt;=80%,5,IF(G34&gt;75%,(G34-75%)*100,0))</f>
        <v>5</v>
      </c>
      <c r="G33" s="239" t="s">
        <v>178</v>
      </c>
      <c r="H33" s="247" t="s">
        <v>194</v>
      </c>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71"/>
    </row>
    <row r="34" s="1" customFormat="1" ht="35" customHeight="1" spans="1:34">
      <c r="A34" s="41"/>
      <c r="B34" s="22"/>
      <c r="C34" s="22"/>
      <c r="D34" s="22"/>
      <c r="E34" s="49"/>
      <c r="F34" s="50"/>
      <c r="G34" s="248">
        <v>0.959</v>
      </c>
      <c r="H34" s="249"/>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73"/>
    </row>
    <row r="35" s="2" customFormat="1" ht="30" customHeight="1" spans="1:6">
      <c r="A35" s="12" t="s">
        <v>34</v>
      </c>
      <c r="B35" s="12"/>
      <c r="C35" s="12"/>
      <c r="D35" s="57">
        <f>B6+B16+B20+B33</f>
        <v>100</v>
      </c>
      <c r="E35" s="58"/>
      <c r="F35" s="59">
        <f>SUM(F6:F33)</f>
        <v>92</v>
      </c>
    </row>
    <row r="36" s="2" customFormat="1" spans="1:6">
      <c r="A36" s="60" t="s">
        <v>180</v>
      </c>
      <c r="B36" s="60"/>
      <c r="C36" s="61"/>
      <c r="D36" s="60"/>
      <c r="E36" s="60"/>
      <c r="F36" s="60"/>
    </row>
    <row r="37" s="2" customFormat="1" spans="3:3">
      <c r="C37" s="3"/>
    </row>
    <row r="38" s="2" customFormat="1" spans="3:3">
      <c r="C38" s="3"/>
    </row>
  </sheetData>
  <mergeCells count="96">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sheetPr>
  <dimension ref="A1:AH38"/>
  <sheetViews>
    <sheetView topLeftCell="A28"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v>2</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6" t="s">
        <v>517</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416</v>
      </c>
      <c r="H10" s="25">
        <f>I10+L10+M10</f>
        <v>310</v>
      </c>
      <c r="I10" s="21">
        <v>10</v>
      </c>
      <c r="J10" s="62">
        <f>IF(ISERROR(I10/G10),0,I10/G10)</f>
        <v>0.0240384615384615</v>
      </c>
      <c r="K10" s="25">
        <f>IF(G21=0,2,IF(I10&gt;0,2,0))</f>
        <v>2</v>
      </c>
      <c r="L10" s="21"/>
      <c r="M10" s="17">
        <v>300</v>
      </c>
      <c r="N10" s="21">
        <v>106</v>
      </c>
      <c r="O10" s="25">
        <f>M10+N10</f>
        <v>406</v>
      </c>
      <c r="P10" s="62">
        <f>IF(ISERROR(O10/G10),0,O10/G10)</f>
        <v>0.975961538461538</v>
      </c>
      <c r="Q10" s="25">
        <f>IF(AND(G21=0,G10&gt;=0),2,IF(P10=0,0,IF(P10&lt;=40%,2,0)))</f>
        <v>0</v>
      </c>
      <c r="R10" s="21"/>
      <c r="S10" s="62">
        <f>IF(ISERROR(R10/G10),0,R10/G10)</f>
        <v>0</v>
      </c>
      <c r="T10" s="25">
        <f>IF(AND(G21=0,G10&gt;=0),2,IF(S10=0,0,IF(S10&gt;=20%,2,0)))</f>
        <v>0</v>
      </c>
      <c r="U10" s="21"/>
      <c r="V10" s="21"/>
      <c r="W10" s="62">
        <f>IF(ISERROR(V10/G21),0,V10/G21)</f>
        <v>0</v>
      </c>
      <c r="X10" s="25">
        <f>IF(G21=0,1,IF(W10&gt;=30%,1,0))</f>
        <v>0</v>
      </c>
      <c r="Y10" s="25">
        <f>IF(OR(AA10&gt;0,AB10&gt;0),1,0)</f>
        <v>0</v>
      </c>
      <c r="Z10" s="25">
        <f>IF(G21=0,1,IF(Y10=1,1,0))</f>
        <v>0</v>
      </c>
      <c r="AA10" s="21"/>
      <c r="AB10" s="21"/>
      <c r="AC10" s="21">
        <v>0</v>
      </c>
      <c r="AD10" s="25">
        <f>IF(G21=0,1,IF(AC10=1,1,0))</f>
        <v>0</v>
      </c>
      <c r="AE10" s="21">
        <v>0</v>
      </c>
      <c r="AF10" s="62">
        <f>IF(ISERROR(AE10/G21),0,AE10/G21)</f>
        <v>0</v>
      </c>
      <c r="AG10" s="25">
        <f>IF(G21=0,1,IF(AF10&gt;=30%,1,0))</f>
        <v>0</v>
      </c>
      <c r="AH10" s="21"/>
    </row>
    <row r="11" s="1" customFormat="1" ht="29" customHeight="1" spans="1:34">
      <c r="A11" s="12"/>
      <c r="B11" s="13"/>
      <c r="C11" s="26" t="s">
        <v>111</v>
      </c>
      <c r="D11" s="26">
        <v>5</v>
      </c>
      <c r="E11" s="27" t="s">
        <v>112</v>
      </c>
      <c r="F11" s="28">
        <v>5</v>
      </c>
      <c r="G11" s="29" t="s">
        <v>518</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519</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455</v>
      </c>
      <c r="H14" s="39">
        <v>455</v>
      </c>
      <c r="I14" s="39"/>
      <c r="J14" s="63">
        <f>IF(ISERROR((L10+M10)/G14),0,(L10+M10)/G14)</f>
        <v>0.659340659340659</v>
      </c>
      <c r="K14" s="64">
        <f>IF(G21=0,8,_xlfn.IFS(J14&gt;=100%,8,J14&gt;=95%,7,J14&gt;=90%,6,J14&gt;=85%,5,J14&gt;=80%,4,J14&gt;=75%,3,J14&gt;=70%,2,J14&gt;=65%,1,J14&lt;65%,0))</f>
        <v>1</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520</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12" t="s">
        <v>521</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124" t="s">
        <v>522</v>
      </c>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row>
    <row r="18" s="1" customFormat="1" ht="46" customHeight="1" spans="1:34">
      <c r="A18" s="41"/>
      <c r="B18" s="22"/>
      <c r="C18" s="13" t="s">
        <v>133</v>
      </c>
      <c r="D18" s="13">
        <v>5</v>
      </c>
      <c r="E18" s="27" t="s">
        <v>134</v>
      </c>
      <c r="F18" s="28">
        <v>5</v>
      </c>
      <c r="G18" s="29" t="s">
        <v>523</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v>30</v>
      </c>
      <c r="G19" s="44" t="s">
        <v>138</v>
      </c>
      <c r="H19" s="45"/>
      <c r="I19" s="45"/>
      <c r="J19" s="65"/>
      <c r="K19" s="44" t="s">
        <v>21</v>
      </c>
      <c r="L19" s="45"/>
      <c r="M19" s="45"/>
      <c r="N19" s="65"/>
      <c r="O19" s="44" t="s">
        <v>139</v>
      </c>
      <c r="P19" s="45"/>
      <c r="Q19" s="45"/>
      <c r="R19" s="65"/>
      <c r="S19" s="44" t="s">
        <v>140</v>
      </c>
      <c r="T19" s="45"/>
      <c r="U19" s="45"/>
      <c r="V19" s="65"/>
      <c r="W19" s="126" t="s">
        <v>524</v>
      </c>
      <c r="X19" s="127"/>
      <c r="Y19" s="127"/>
      <c r="Z19" s="127"/>
      <c r="AA19" s="127"/>
      <c r="AB19" s="127"/>
      <c r="AC19" s="127"/>
      <c r="AD19" s="127"/>
      <c r="AE19" s="127"/>
      <c r="AF19" s="127"/>
      <c r="AG19" s="127"/>
      <c r="AH19" s="132"/>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28"/>
      <c r="X20" s="129"/>
      <c r="Y20" s="129"/>
      <c r="Z20" s="129"/>
      <c r="AA20" s="129"/>
      <c r="AB20" s="129"/>
      <c r="AC20" s="129"/>
      <c r="AD20" s="129"/>
      <c r="AE20" s="129"/>
      <c r="AF20" s="129"/>
      <c r="AG20" s="129"/>
      <c r="AH20" s="133"/>
    </row>
    <row r="21" s="1" customFormat="1" ht="36" customHeight="1" spans="1:34">
      <c r="A21" s="40"/>
      <c r="B21" s="18"/>
      <c r="C21" s="22"/>
      <c r="D21" s="22"/>
      <c r="E21" s="49"/>
      <c r="F21" s="50"/>
      <c r="G21" s="39">
        <v>4</v>
      </c>
      <c r="H21" s="39">
        <v>4</v>
      </c>
      <c r="I21" s="66">
        <f>IF(ISERROR(H21/G21),0,H21/G21)</f>
        <v>1</v>
      </c>
      <c r="J21" s="67">
        <f>IF(G21=0,10,IF(I21&gt;=100%,10,IF(I21&gt;=90%,I21*100-90,0)))</f>
        <v>10</v>
      </c>
      <c r="K21" s="39">
        <v>4</v>
      </c>
      <c r="L21" s="39">
        <v>4</v>
      </c>
      <c r="M21" s="66">
        <f>IF(ISERROR(L21/K21),0,L21/K21)</f>
        <v>1</v>
      </c>
      <c r="N21" s="67">
        <f>IF(K21=0,5,IF(M21&gt;=100%,5,IF(M21&gt;=95%,M21*100-95,0)))</f>
        <v>5</v>
      </c>
      <c r="O21" s="39">
        <v>1.12</v>
      </c>
      <c r="P21" s="39">
        <v>1.12</v>
      </c>
      <c r="Q21" s="66">
        <f>IF(ISERROR(P21/O21),0,P21/O21)</f>
        <v>1</v>
      </c>
      <c r="R21" s="67">
        <f>IF(O21=0,5,IF(Q21&gt;=100%,5,IF(Q21&gt;=95%,Q21*100-95,0)))</f>
        <v>5</v>
      </c>
      <c r="S21" s="39">
        <v>152</v>
      </c>
      <c r="T21" s="39">
        <v>152</v>
      </c>
      <c r="U21" s="66">
        <f>IF(ISERROR(T21/S21),0,T21/S21)</f>
        <v>1</v>
      </c>
      <c r="V21" s="67">
        <f>IF(S21=0,10,IF(U21&gt;=100%,10,IF(U21&gt;=90%,U21*100-90,0)))</f>
        <v>10</v>
      </c>
      <c r="W21" s="130"/>
      <c r="X21" s="131"/>
      <c r="Y21" s="131"/>
      <c r="Z21" s="131"/>
      <c r="AA21" s="131"/>
      <c r="AB21" s="131"/>
      <c r="AC21" s="131"/>
      <c r="AD21" s="131"/>
      <c r="AE21" s="131"/>
      <c r="AF21" s="131"/>
      <c r="AG21" s="131"/>
      <c r="AH21" s="134"/>
    </row>
    <row r="22" s="1" customFormat="1" ht="45" customHeight="1" spans="1:34">
      <c r="A22" s="40"/>
      <c r="B22" s="18"/>
      <c r="C22" s="14" t="s">
        <v>152</v>
      </c>
      <c r="D22" s="14">
        <v>5</v>
      </c>
      <c r="E22" s="42" t="s">
        <v>153</v>
      </c>
      <c r="F22" s="43">
        <v>5</v>
      </c>
      <c r="G22" s="12" t="s">
        <v>154</v>
      </c>
      <c r="H22" s="29"/>
      <c r="I22" s="29"/>
      <c r="J22" s="12" t="s">
        <v>155</v>
      </c>
      <c r="K22" s="29"/>
      <c r="L22" s="29"/>
      <c r="M22" s="29" t="s">
        <v>156</v>
      </c>
      <c r="N22" s="29"/>
      <c r="O22" s="29"/>
      <c r="P22" s="29" t="s">
        <v>157</v>
      </c>
      <c r="Q22" s="29"/>
      <c r="R22" s="29" t="s">
        <v>525</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4</v>
      </c>
      <c r="H24" s="52">
        <f>IF(ISERROR(G24/G21),0,G24/G21)</f>
        <v>1</v>
      </c>
      <c r="I24" s="68">
        <f>IF(G21=0,1,IF(H24&gt;=60%,1,0))</f>
        <v>1</v>
      </c>
      <c r="J24" s="51">
        <v>4</v>
      </c>
      <c r="K24" s="52">
        <f>IF(ISERROR(J24/G21),0,J24/G21)</f>
        <v>1</v>
      </c>
      <c r="L24" s="68">
        <f>IF(G21=0,1,IF(K24&gt;=60%,1,0))</f>
        <v>1</v>
      </c>
      <c r="M24" s="51">
        <v>4</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v>9</v>
      </c>
      <c r="G25" s="29" t="s">
        <v>154</v>
      </c>
      <c r="H25" s="29"/>
      <c r="I25" s="29"/>
      <c r="J25" s="29"/>
      <c r="K25" s="29"/>
      <c r="L25" s="29"/>
      <c r="M25" s="29" t="s">
        <v>155</v>
      </c>
      <c r="N25" s="29"/>
      <c r="O25" s="29"/>
      <c r="P25" s="29" t="s">
        <v>156</v>
      </c>
      <c r="Q25" s="29"/>
      <c r="R25" s="29"/>
      <c r="S25" s="29" t="s">
        <v>157</v>
      </c>
      <c r="T25" s="29"/>
      <c r="U25" s="29"/>
      <c r="V25" s="29" t="s">
        <v>526</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c r="H27" s="52">
        <f>IF(ISERROR(G27/G21),0,G27/G21)</f>
        <v>0</v>
      </c>
      <c r="I27" s="68">
        <f>IF(G21=0,1,IF(H27&gt;=85%,1,0))</f>
        <v>0</v>
      </c>
      <c r="J27" s="51">
        <v>4</v>
      </c>
      <c r="K27" s="52">
        <f>IF(ISERROR(J27/G21),0,J27/G21)</f>
        <v>1</v>
      </c>
      <c r="L27" s="68">
        <f>IF(G21=0,4,IF(K27&gt;=85%,4,0))</f>
        <v>4</v>
      </c>
      <c r="M27" s="51">
        <v>4</v>
      </c>
      <c r="N27" s="52">
        <f>IF(ISERROR(M27/G21),0,M27/G21)</f>
        <v>1</v>
      </c>
      <c r="O27" s="68">
        <f>IF(G21=0,2,IF(N27&gt;=85%,2,0))</f>
        <v>2</v>
      </c>
      <c r="P27" s="51">
        <v>4</v>
      </c>
      <c r="Q27" s="52">
        <f>IF(ISERROR(P27/G21),0,P27/G21)</f>
        <v>1</v>
      </c>
      <c r="R27" s="68">
        <f>IF(G21=0,2,IF(Q27&gt;=85%,2,0))</f>
        <v>2</v>
      </c>
      <c r="S27" s="51">
        <v>4</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527</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v>4</v>
      </c>
      <c r="G29" s="12" t="s">
        <v>18</v>
      </c>
      <c r="H29" s="12"/>
      <c r="I29" s="12"/>
      <c r="J29" s="12"/>
      <c r="K29" s="12" t="s">
        <v>19</v>
      </c>
      <c r="L29" s="12"/>
      <c r="M29" s="12"/>
      <c r="N29" s="12"/>
      <c r="O29" s="29" t="s">
        <v>528</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3</v>
      </c>
      <c r="H31" s="54">
        <f>IF(ISERROR(G31/G21),0,G31/G21)</f>
        <v>0.75</v>
      </c>
      <c r="I31" s="52"/>
      <c r="J31" s="68">
        <f>IF(G21=0,2,IF(H31&gt;=60%,2,0))</f>
        <v>2</v>
      </c>
      <c r="K31" s="51">
        <v>3</v>
      </c>
      <c r="L31" s="54">
        <f>IF(ISERROR(K31/G21),0,K31/G21)</f>
        <v>0.75</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103">
        <v>2</v>
      </c>
      <c r="G32" s="29" t="s">
        <v>529</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v>5</v>
      </c>
      <c r="G33" s="29" t="s">
        <v>178</v>
      </c>
      <c r="H33" s="29" t="s">
        <v>530</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1</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sheetPr>
  <dimension ref="A1:AH38"/>
  <sheetViews>
    <sheetView topLeftCell="F1"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46" t="s">
        <v>531</v>
      </c>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row>
    <row r="5" s="1" customFormat="1" ht="28.5" customHeight="1" spans="1:34">
      <c r="A5" s="11" t="s">
        <v>85</v>
      </c>
      <c r="B5" s="11" t="s">
        <v>86</v>
      </c>
      <c r="C5" s="11" t="s">
        <v>87</v>
      </c>
      <c r="D5" s="11" t="s">
        <v>86</v>
      </c>
      <c r="E5" s="9"/>
      <c r="F5" s="9"/>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1" customFormat="1" ht="48" customHeight="1" spans="1:34">
      <c r="A6" s="12" t="s">
        <v>88</v>
      </c>
      <c r="B6" s="13">
        <v>30</v>
      </c>
      <c r="C6" s="14" t="s">
        <v>89</v>
      </c>
      <c r="D6" s="14">
        <v>10</v>
      </c>
      <c r="E6" s="15" t="s">
        <v>90</v>
      </c>
      <c r="F6" s="16">
        <f>K10+Q10+T10+X10+Z10+AD10+AG10</f>
        <v>10</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0</v>
      </c>
      <c r="H10" s="25">
        <f>I10+L10+M10</f>
        <v>0</v>
      </c>
      <c r="I10" s="21"/>
      <c r="J10" s="62">
        <f>IF(ISERROR(I10/G10),0,I10/G10)</f>
        <v>0</v>
      </c>
      <c r="K10" s="25">
        <f>IF(G21=0,2,IF(I10&gt;0,2,0))</f>
        <v>2</v>
      </c>
      <c r="L10" s="21"/>
      <c r="M10" s="17"/>
      <c r="N10" s="21"/>
      <c r="O10" s="25">
        <f>M10+N10</f>
        <v>0</v>
      </c>
      <c r="P10" s="62">
        <f>IF(ISERROR(O10/G10),0,O10/G10)</f>
        <v>0</v>
      </c>
      <c r="Q10" s="25">
        <f>IF(AND(G21=0,G10&gt;=0),2,IF(P10=0,0,IF(P10&lt;=40%,2,0)))</f>
        <v>2</v>
      </c>
      <c r="R10" s="21"/>
      <c r="S10" s="62">
        <f>IF(ISERROR(R10/G10),0,R10/G10)</f>
        <v>0</v>
      </c>
      <c r="T10" s="25">
        <f>IF(AND(G21=0,G10&gt;=0),2,IF(S10=0,0,IF(S10&gt;=20%,2,0)))</f>
        <v>2</v>
      </c>
      <c r="U10" s="21"/>
      <c r="V10" s="21"/>
      <c r="W10" s="62">
        <f>IF(ISERROR(V10/G21),0,V10/G21)</f>
        <v>0</v>
      </c>
      <c r="X10" s="25">
        <f>IF(G21=0,1,IF(W10&gt;=30%,1,0))</f>
        <v>1</v>
      </c>
      <c r="Y10" s="25">
        <f>IF(OR(AA10&gt;0,AB10&gt;0),1,0)</f>
        <v>0</v>
      </c>
      <c r="Z10" s="25">
        <f>IF(G21=0,1,IF(Y10=1,1,0))</f>
        <v>1</v>
      </c>
      <c r="AA10" s="21"/>
      <c r="AB10" s="21"/>
      <c r="AC10" s="21"/>
      <c r="AD10" s="25">
        <f>IF(G21=0,1,IF(AC10=1,1,0))</f>
        <v>1</v>
      </c>
      <c r="AE10" s="21"/>
      <c r="AF10" s="62">
        <f>IF(ISERROR(AE10/G21),0,AE10/G21)</f>
        <v>0</v>
      </c>
      <c r="AG10" s="25">
        <f>IF(G21=0,1,IF(AF10&gt;=30%,1,0))</f>
        <v>1</v>
      </c>
      <c r="AH10" s="21"/>
    </row>
    <row r="11" s="1" customFormat="1" ht="29" customHeight="1" spans="1:34">
      <c r="A11" s="12"/>
      <c r="B11" s="13"/>
      <c r="C11" s="26" t="s">
        <v>111</v>
      </c>
      <c r="D11" s="26">
        <v>5</v>
      </c>
      <c r="E11" s="27" t="s">
        <v>112</v>
      </c>
      <c r="F11" s="28"/>
      <c r="G11" s="29" t="s">
        <v>264</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c r="G12" s="32" t="s">
        <v>116</v>
      </c>
      <c r="H12" s="33"/>
      <c r="I12" s="33"/>
      <c r="J12" s="33" t="s">
        <v>117</v>
      </c>
      <c r="K12" s="33"/>
      <c r="L12" s="33" t="s">
        <v>264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0</v>
      </c>
      <c r="H14" s="39"/>
      <c r="I14" s="39"/>
      <c r="J14" s="63">
        <f>IF(ISERROR((L10+M10)/G14),0,(L10+M10)/G14)</f>
        <v>0</v>
      </c>
      <c r="K14" s="64">
        <f>IF(G21=0,8,_xlfn.IFS(J14&gt;=100%,8,J14&gt;=95%,7,J14&gt;=90%,6,J14&gt;=85%,5,J14&gt;=80%,4,J14&gt;=75%,3,J14&gt;=70%,2,J14&gt;=65%,1,J14&lt;65%,0))</f>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c r="G15" s="29" t="s">
        <v>264</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c r="G16" s="29" t="s">
        <v>264</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c r="G17" s="29" t="s">
        <v>264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c r="G18" s="29" t="s">
        <v>264</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264</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c r="H21" s="39"/>
      <c r="I21" s="66">
        <f>IF(ISERROR(H21/G21),0,H21/G21)</f>
        <v>0</v>
      </c>
      <c r="J21" s="67">
        <f>IF(G21=0,10,IF(I21&gt;=100%,10,IF(I21&gt;=90%,I21*100-90,0)))</f>
        <v>10</v>
      </c>
      <c r="K21" s="39"/>
      <c r="L21" s="39"/>
      <c r="M21" s="66">
        <f>IF(ISERROR(L21/K21),0,L21/K21)</f>
        <v>0</v>
      </c>
      <c r="N21" s="67">
        <f>IF(K21=0,5,IF(M21&gt;=100%,5,IF(M21&gt;=95%,M21*100-95,0)))</f>
        <v>5</v>
      </c>
      <c r="O21" s="39"/>
      <c r="P21" s="39"/>
      <c r="Q21" s="66">
        <f>IF(ISERROR(P21/O21),0,P21/O21)</f>
        <v>0</v>
      </c>
      <c r="R21" s="67">
        <f>IF(O21=0,5,IF(Q21&gt;=100%,5,IF(Q21&gt;=95%,Q21*100-95,0)))</f>
        <v>5</v>
      </c>
      <c r="S21" s="39"/>
      <c r="T21" s="39"/>
      <c r="U21" s="66">
        <f>IF(ISERROR(T21/S21),0,T21/S21)</f>
        <v>0</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264</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c r="H24" s="52">
        <f>IF(ISERROR(G24/G21),0,G24/G21)</f>
        <v>0</v>
      </c>
      <c r="I24" s="68">
        <f>IF(G21=0,1,IF(H24&gt;=60%,1,0))</f>
        <v>1</v>
      </c>
      <c r="J24" s="51"/>
      <c r="K24" s="52">
        <f>IF(ISERROR(J24/G21),0,J24/G21)</f>
        <v>0</v>
      </c>
      <c r="L24" s="68">
        <f>IF(G21=0,1,IF(K24&gt;=60%,1,0))</f>
        <v>1</v>
      </c>
      <c r="M24" s="51"/>
      <c r="N24" s="52">
        <f>IF(ISERROR(M24/G21),0,M24/G21)</f>
        <v>0</v>
      </c>
      <c r="O24" s="68">
        <f>IF(G21=0,2,IF(N24&gt;=100%,2,0))</f>
        <v>2</v>
      </c>
      <c r="P24" s="51"/>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264</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c r="H27" s="52">
        <f>IF(ISERROR(G27/G21),0,G27/G21)</f>
        <v>0</v>
      </c>
      <c r="I27" s="68">
        <f>IF(G21=0,1,IF(H27&gt;=85%,1,0))</f>
        <v>1</v>
      </c>
      <c r="J27" s="51"/>
      <c r="K27" s="52">
        <f>IF(ISERROR(J27/G21),0,J27/G21)</f>
        <v>0</v>
      </c>
      <c r="L27" s="68">
        <f>IF(G21=0,4,IF(K27&gt;=85%,4,0))</f>
        <v>4</v>
      </c>
      <c r="M27" s="51"/>
      <c r="N27" s="52">
        <f>IF(ISERROR(M27/G21),0,M27/G21)</f>
        <v>0</v>
      </c>
      <c r="O27" s="68">
        <f>IF(G21=0,2,IF(N27&gt;=85%,2,0))</f>
        <v>2</v>
      </c>
      <c r="P27" s="51"/>
      <c r="Q27" s="52">
        <f>IF(ISERROR(P27/G21),0,P27/G21)</f>
        <v>0</v>
      </c>
      <c r="R27" s="68">
        <f>IF(G21=0,2,IF(Q27&gt;=85%,2,0))</f>
        <v>2</v>
      </c>
      <c r="S27" s="51"/>
      <c r="T27" s="52">
        <f>IF(ISERROR(S27/G21),0,S27/G21)</f>
        <v>0</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c r="G28" s="29" t="s">
        <v>264</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264</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c r="H31" s="54">
        <f>IF(ISERROR(G31/G21),0,G31/G21)</f>
        <v>0</v>
      </c>
      <c r="I31" s="52"/>
      <c r="J31" s="68">
        <f>IF(G21=0,2,IF(H31&gt;=60%,2,0))</f>
        <v>2</v>
      </c>
      <c r="K31" s="51"/>
      <c r="L31" s="54">
        <f>IF(ISERROR(K31/G21),0,K31/G21)</f>
        <v>0</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c r="G32" s="29" t="s">
        <v>264</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0</v>
      </c>
      <c r="G33" s="29" t="s">
        <v>178</v>
      </c>
      <c r="H33" s="29" t="s">
        <v>264</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59</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sheetPr>
  <dimension ref="A1:AH38"/>
  <sheetViews>
    <sheetView zoomScale="70" zoomScaleNormal="70" topLeftCell="A17"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2</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532</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v>106</v>
      </c>
      <c r="H10" s="25">
        <v>106</v>
      </c>
      <c r="I10" s="21">
        <v>15</v>
      </c>
      <c r="J10" s="62">
        <v>0.141509433962264</v>
      </c>
      <c r="K10" s="25">
        <v>2</v>
      </c>
      <c r="L10" s="21">
        <v>0</v>
      </c>
      <c r="M10" s="17">
        <v>91</v>
      </c>
      <c r="N10" s="21">
        <v>0</v>
      </c>
      <c r="O10" s="25">
        <v>91</v>
      </c>
      <c r="P10" s="62">
        <v>0.858490566037736</v>
      </c>
      <c r="Q10" s="25">
        <v>0</v>
      </c>
      <c r="R10" s="21">
        <v>0</v>
      </c>
      <c r="S10" s="62">
        <v>0</v>
      </c>
      <c r="T10" s="25">
        <v>0</v>
      </c>
      <c r="U10" s="21">
        <v>0</v>
      </c>
      <c r="V10" s="21">
        <v>0</v>
      </c>
      <c r="W10" s="62">
        <v>0</v>
      </c>
      <c r="X10" s="25">
        <v>0</v>
      </c>
      <c r="Y10" s="25">
        <v>0</v>
      </c>
      <c r="Z10" s="25">
        <v>0</v>
      </c>
      <c r="AA10" s="21">
        <v>0</v>
      </c>
      <c r="AB10" s="21">
        <v>0</v>
      </c>
      <c r="AC10" s="21">
        <v>0</v>
      </c>
      <c r="AD10" s="25">
        <v>0</v>
      </c>
      <c r="AE10" s="21">
        <v>0</v>
      </c>
      <c r="AF10" s="62">
        <v>0</v>
      </c>
      <c r="AG10" s="25">
        <v>0</v>
      </c>
      <c r="AH10" s="21"/>
    </row>
    <row r="11" s="1" customFormat="1" ht="29" customHeight="1" spans="1:34">
      <c r="A11" s="12"/>
      <c r="B11" s="13"/>
      <c r="C11" s="26" t="s">
        <v>111</v>
      </c>
      <c r="D11" s="26">
        <v>5</v>
      </c>
      <c r="E11" s="27" t="s">
        <v>112</v>
      </c>
      <c r="F11" s="28">
        <v>5</v>
      </c>
      <c r="G11" s="29" t="s">
        <v>533</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534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v>91</v>
      </c>
      <c r="H14" s="39">
        <v>91</v>
      </c>
      <c r="I14" s="39"/>
      <c r="J14" s="63">
        <v>1</v>
      </c>
      <c r="K14" s="64">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535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536</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537</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538</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539</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8</v>
      </c>
      <c r="H21" s="39">
        <v>8</v>
      </c>
      <c r="I21" s="66">
        <v>1</v>
      </c>
      <c r="J21" s="67">
        <v>10</v>
      </c>
      <c r="K21" s="39">
        <v>9</v>
      </c>
      <c r="L21" s="39">
        <v>9</v>
      </c>
      <c r="M21" s="66">
        <v>1</v>
      </c>
      <c r="N21" s="67">
        <v>5</v>
      </c>
      <c r="O21" s="39">
        <v>1.97</v>
      </c>
      <c r="P21" s="39">
        <v>1.97</v>
      </c>
      <c r="Q21" s="66">
        <v>1</v>
      </c>
      <c r="R21" s="67">
        <v>5</v>
      </c>
      <c r="S21" s="39">
        <v>260</v>
      </c>
      <c r="T21" s="39">
        <v>260</v>
      </c>
      <c r="U21" s="66">
        <v>1</v>
      </c>
      <c r="V21" s="67">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29" t="s">
        <v>540</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8</v>
      </c>
      <c r="H24" s="52">
        <v>1</v>
      </c>
      <c r="I24" s="68">
        <v>1</v>
      </c>
      <c r="J24" s="51">
        <v>8</v>
      </c>
      <c r="K24" s="52">
        <v>1</v>
      </c>
      <c r="L24" s="68">
        <v>1</v>
      </c>
      <c r="M24" s="51">
        <v>8</v>
      </c>
      <c r="N24" s="52">
        <v>1</v>
      </c>
      <c r="O24" s="68">
        <v>2</v>
      </c>
      <c r="P24" s="51">
        <v>0</v>
      </c>
      <c r="Q24" s="68">
        <v>0</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9</v>
      </c>
      <c r="G25" s="29" t="s">
        <v>154</v>
      </c>
      <c r="H25" s="29"/>
      <c r="I25" s="29"/>
      <c r="J25" s="29"/>
      <c r="K25" s="29"/>
      <c r="L25" s="29"/>
      <c r="M25" s="29" t="s">
        <v>155</v>
      </c>
      <c r="N25" s="29"/>
      <c r="O25" s="29"/>
      <c r="P25" s="29" t="s">
        <v>156</v>
      </c>
      <c r="Q25" s="29"/>
      <c r="R25" s="29"/>
      <c r="S25" s="29" t="s">
        <v>157</v>
      </c>
      <c r="T25" s="29"/>
      <c r="U25" s="29"/>
      <c r="V25" s="29" t="s">
        <v>541</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c r="H27" s="52">
        <v>0</v>
      </c>
      <c r="I27" s="68">
        <v>0</v>
      </c>
      <c r="J27" s="51">
        <v>8</v>
      </c>
      <c r="K27" s="52">
        <v>1</v>
      </c>
      <c r="L27" s="68">
        <v>4</v>
      </c>
      <c r="M27" s="51">
        <v>8</v>
      </c>
      <c r="N27" s="52">
        <v>1</v>
      </c>
      <c r="O27" s="68">
        <v>2</v>
      </c>
      <c r="P27" s="51">
        <v>8</v>
      </c>
      <c r="Q27" s="52">
        <v>1</v>
      </c>
      <c r="R27" s="68">
        <v>2</v>
      </c>
      <c r="S27" s="51">
        <v>8</v>
      </c>
      <c r="T27" s="52">
        <v>1</v>
      </c>
      <c r="U27" s="68">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542</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543</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8</v>
      </c>
      <c r="H31" s="54">
        <v>1</v>
      </c>
      <c r="I31" s="52"/>
      <c r="J31" s="68">
        <v>2</v>
      </c>
      <c r="K31" s="51">
        <v>8</v>
      </c>
      <c r="L31" s="54">
        <v>1</v>
      </c>
      <c r="M31" s="52"/>
      <c r="N31" s="68">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544</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545</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80</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sheetPr>
  <dimension ref="A1:AH38"/>
  <sheetViews>
    <sheetView topLeftCell="A30"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4</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142" t="s">
        <v>546</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142"/>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142"/>
    </row>
    <row r="10" s="1" customFormat="1" ht="30" customHeight="1" spans="1:34">
      <c r="A10" s="12"/>
      <c r="B10" s="13"/>
      <c r="C10" s="22"/>
      <c r="D10" s="22"/>
      <c r="E10" s="23"/>
      <c r="F10" s="24"/>
      <c r="G10" s="25">
        <f>H10+N10+R10+U10</f>
        <v>1172</v>
      </c>
      <c r="H10" s="25">
        <f>I10+L10+M10</f>
        <v>566</v>
      </c>
      <c r="I10" s="21">
        <v>111</v>
      </c>
      <c r="J10" s="62">
        <f>IF(ISERROR(I10/G10),0,I10/G10)</f>
        <v>0.0947098976109215</v>
      </c>
      <c r="K10" s="25">
        <f>IF(G21=0,2,IF(I10&gt;0,2,0))</f>
        <v>2</v>
      </c>
      <c r="L10" s="21">
        <v>0</v>
      </c>
      <c r="M10" s="17">
        <v>455</v>
      </c>
      <c r="N10" s="21">
        <v>606</v>
      </c>
      <c r="O10" s="25">
        <f>M10+N10</f>
        <v>1061</v>
      </c>
      <c r="P10" s="62">
        <f>IF(ISERROR(O10/G10),0,O10/G10)</f>
        <v>0.905290102389078</v>
      </c>
      <c r="Q10" s="25">
        <f>IF(AND(G21=0,G10&gt;=0),2,IF(P10=0,0,IF(P10&lt;=40%,2,0)))</f>
        <v>0</v>
      </c>
      <c r="R10" s="21">
        <v>0</v>
      </c>
      <c r="S10" s="62">
        <f>IF(ISERROR(R10/G10),0,R10/G10)</f>
        <v>0</v>
      </c>
      <c r="T10" s="25">
        <f>IF(AND(G21=0,G10&gt;=0),2,IF(S10=0,0,IF(S10&gt;=20%,2,0)))</f>
        <v>0</v>
      </c>
      <c r="U10" s="21">
        <v>0</v>
      </c>
      <c r="V10" s="21">
        <v>0</v>
      </c>
      <c r="W10" s="62">
        <f>IF(ISERROR(V10/G21),0,V10/G21)</f>
        <v>0</v>
      </c>
      <c r="X10" s="25">
        <f>IF(G21=0,1,IF(W10&gt;=30%,1,0))</f>
        <v>0</v>
      </c>
      <c r="Y10" s="25">
        <v>1</v>
      </c>
      <c r="Z10" s="25">
        <f>IF(G21=0,1,IF(Y10=1,1,0))</f>
        <v>1</v>
      </c>
      <c r="AA10" s="21">
        <v>2000</v>
      </c>
      <c r="AB10" s="21"/>
      <c r="AC10" s="21">
        <v>0</v>
      </c>
      <c r="AD10" s="25">
        <f>IF(G21=0,1,IF(AC10=1,1,0))</f>
        <v>0</v>
      </c>
      <c r="AE10" s="21">
        <v>11</v>
      </c>
      <c r="AF10" s="62">
        <f>IF(ISERROR(AE10/G21),0,AE10/G21)</f>
        <v>0.647058823529412</v>
      </c>
      <c r="AG10" s="25">
        <f>IF(G21=0,1,IF(AF10&gt;=30%,1,0))</f>
        <v>1</v>
      </c>
      <c r="AH10" s="142"/>
    </row>
    <row r="11" s="1" customFormat="1" ht="29" customHeight="1" spans="1:34">
      <c r="A11" s="12"/>
      <c r="B11" s="13"/>
      <c r="C11" s="26" t="s">
        <v>111</v>
      </c>
      <c r="D11" s="26">
        <v>5</v>
      </c>
      <c r="E11" s="27" t="s">
        <v>112</v>
      </c>
      <c r="F11" s="28">
        <v>5</v>
      </c>
      <c r="G11" s="123" t="s">
        <v>547</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row>
    <row r="12" s="1" customFormat="1" ht="36" customHeight="1" spans="1:34">
      <c r="A12" s="12"/>
      <c r="B12" s="13"/>
      <c r="C12" s="30" t="s">
        <v>114</v>
      </c>
      <c r="D12" s="30">
        <v>10</v>
      </c>
      <c r="E12" s="15" t="s">
        <v>115</v>
      </c>
      <c r="F12" s="31">
        <v>10</v>
      </c>
      <c r="G12" s="32" t="s">
        <v>116</v>
      </c>
      <c r="H12" s="33"/>
      <c r="I12" s="33"/>
      <c r="J12" s="33" t="s">
        <v>117</v>
      </c>
      <c r="K12" s="33"/>
      <c r="L12" s="125" t="s">
        <v>548</v>
      </c>
      <c r="M12" s="125"/>
      <c r="N12" s="125"/>
      <c r="O12" s="125"/>
      <c r="P12" s="125"/>
      <c r="Q12" s="125"/>
      <c r="R12" s="125"/>
      <c r="S12" s="125"/>
      <c r="T12" s="125"/>
      <c r="U12" s="125"/>
      <c r="V12" s="125"/>
      <c r="W12" s="125"/>
      <c r="X12" s="125"/>
      <c r="Y12" s="125"/>
      <c r="Z12" s="125"/>
      <c r="AA12" s="125"/>
      <c r="AB12" s="125"/>
      <c r="AC12" s="125"/>
      <c r="AD12" s="125"/>
      <c r="AE12" s="125"/>
      <c r="AF12" s="125"/>
      <c r="AG12" s="125"/>
      <c r="AH12" s="125"/>
    </row>
    <row r="13" s="1" customFormat="1" ht="30" customHeight="1" spans="1:34">
      <c r="A13" s="12"/>
      <c r="B13" s="13"/>
      <c r="C13" s="34"/>
      <c r="D13" s="34"/>
      <c r="E13" s="19"/>
      <c r="F13" s="35"/>
      <c r="G13" s="32" t="s">
        <v>34</v>
      </c>
      <c r="H13" s="32" t="s">
        <v>119</v>
      </c>
      <c r="I13" s="32" t="s">
        <v>120</v>
      </c>
      <c r="J13" s="33" t="s">
        <v>121</v>
      </c>
      <c r="K13" s="33" t="s">
        <v>122</v>
      </c>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1" customFormat="1" ht="26" customHeight="1" spans="1:34">
      <c r="A14" s="12"/>
      <c r="B14" s="13"/>
      <c r="C14" s="36"/>
      <c r="D14" s="36"/>
      <c r="E14" s="23"/>
      <c r="F14" s="37"/>
      <c r="G14" s="38">
        <f>H14+I14</f>
        <v>455</v>
      </c>
      <c r="H14" s="39">
        <v>455</v>
      </c>
      <c r="I14" s="39">
        <v>0</v>
      </c>
      <c r="J14" s="63">
        <f>IF(ISERROR((L10+M10)/G14),0,(L10+M10)/G14)</f>
        <v>1</v>
      </c>
      <c r="K14" s="64">
        <f>IF(G21=0,8,_xlfn.IFS(J14&gt;=100%,8,J14&gt;=95%,7,J14&gt;=90%,6,J14&gt;=85%,5,J14&gt;=80%,4,J14&gt;=75%,3,J14&gt;=70%,2,J14&gt;=65%,1,J14&lt;65%,0))</f>
        <v>8</v>
      </c>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1" customFormat="1" ht="45" customHeight="1" spans="1:34">
      <c r="A15" s="12"/>
      <c r="B15" s="13"/>
      <c r="C15" s="26" t="s">
        <v>123</v>
      </c>
      <c r="D15" s="26">
        <v>5</v>
      </c>
      <c r="E15" s="27" t="s">
        <v>124</v>
      </c>
      <c r="F15" s="28">
        <v>5</v>
      </c>
      <c r="G15" s="123" t="s">
        <v>549</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1" customFormat="1" ht="66" customHeight="1" spans="1:34">
      <c r="A16" s="40" t="s">
        <v>126</v>
      </c>
      <c r="B16" s="18">
        <v>10</v>
      </c>
      <c r="C16" s="13" t="s">
        <v>127</v>
      </c>
      <c r="D16" s="13">
        <v>3</v>
      </c>
      <c r="E16" s="27" t="s">
        <v>128</v>
      </c>
      <c r="F16" s="28">
        <v>3</v>
      </c>
      <c r="G16" s="123" t="s">
        <v>550</v>
      </c>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1" customFormat="1" ht="61" customHeight="1" spans="1:34">
      <c r="A17" s="40"/>
      <c r="B17" s="18"/>
      <c r="C17" s="13" t="s">
        <v>130</v>
      </c>
      <c r="D17" s="13">
        <v>2</v>
      </c>
      <c r="E17" s="27" t="s">
        <v>131</v>
      </c>
      <c r="F17" s="28">
        <v>2</v>
      </c>
      <c r="G17" s="123" t="s">
        <v>551</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1" customFormat="1" ht="46" customHeight="1" spans="1:34">
      <c r="A18" s="41"/>
      <c r="B18" s="22"/>
      <c r="C18" s="13" t="s">
        <v>133</v>
      </c>
      <c r="D18" s="13">
        <v>5</v>
      </c>
      <c r="E18" s="27" t="s">
        <v>134</v>
      </c>
      <c r="F18" s="28">
        <v>5</v>
      </c>
      <c r="G18" s="123" t="s">
        <v>552</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136" t="s">
        <v>553</v>
      </c>
      <c r="X19" s="137"/>
      <c r="Y19" s="137"/>
      <c r="Z19" s="137"/>
      <c r="AA19" s="137"/>
      <c r="AB19" s="137"/>
      <c r="AC19" s="137"/>
      <c r="AD19" s="137"/>
      <c r="AE19" s="137"/>
      <c r="AF19" s="137"/>
      <c r="AG19" s="137"/>
      <c r="AH19" s="143"/>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38"/>
      <c r="X20" s="139"/>
      <c r="Y20" s="139"/>
      <c r="Z20" s="139"/>
      <c r="AA20" s="139"/>
      <c r="AB20" s="139"/>
      <c r="AC20" s="139"/>
      <c r="AD20" s="139"/>
      <c r="AE20" s="139"/>
      <c r="AF20" s="139"/>
      <c r="AG20" s="139"/>
      <c r="AH20" s="144"/>
    </row>
    <row r="21" s="1" customFormat="1" ht="36" customHeight="1" spans="1:34">
      <c r="A21" s="40"/>
      <c r="B21" s="18"/>
      <c r="C21" s="22"/>
      <c r="D21" s="22"/>
      <c r="E21" s="49"/>
      <c r="F21" s="50"/>
      <c r="G21" s="39">
        <v>17</v>
      </c>
      <c r="H21" s="39">
        <v>17</v>
      </c>
      <c r="I21" s="66">
        <f>IF(ISERROR(H21/G21),0,H21/G21)</f>
        <v>1</v>
      </c>
      <c r="J21" s="67">
        <f>IF(G21=0,10,IF(I21&gt;=100%,10,IF(I21&gt;=90%,I21*100-90,0)))</f>
        <v>10</v>
      </c>
      <c r="K21" s="39">
        <v>25</v>
      </c>
      <c r="L21" s="39">
        <v>25</v>
      </c>
      <c r="M21" s="66">
        <f>IF(ISERROR(L21/K21),0,L21/K21)</f>
        <v>1</v>
      </c>
      <c r="N21" s="67">
        <f>IF(K21=0,5,IF(M21&gt;=100%,5,IF(M21&gt;=95%,M21*100-95,0)))</f>
        <v>5</v>
      </c>
      <c r="O21" s="39">
        <v>5.96</v>
      </c>
      <c r="P21" s="39">
        <v>5.96</v>
      </c>
      <c r="Q21" s="66">
        <f>IF(ISERROR(P21/O21),0,P21/O21)</f>
        <v>1</v>
      </c>
      <c r="R21" s="67">
        <f>IF(O21=0,5,IF(Q21&gt;=100%,5,IF(Q21&gt;=95%,Q21*100-95,0)))</f>
        <v>5</v>
      </c>
      <c r="S21" s="39">
        <v>940</v>
      </c>
      <c r="T21" s="39">
        <v>940</v>
      </c>
      <c r="U21" s="66">
        <f>IF(ISERROR(T21/S21),0,T21/S21)</f>
        <v>1</v>
      </c>
      <c r="V21" s="67">
        <f>IF(S21=0,10,IF(U21&gt;=100%,10,IF(U21&gt;=90%,U21*100-90,0)))</f>
        <v>10</v>
      </c>
      <c r="W21" s="140"/>
      <c r="X21" s="141"/>
      <c r="Y21" s="141"/>
      <c r="Z21" s="141"/>
      <c r="AA21" s="141"/>
      <c r="AB21" s="141"/>
      <c r="AC21" s="141"/>
      <c r="AD21" s="141"/>
      <c r="AE21" s="141"/>
      <c r="AF21" s="141"/>
      <c r="AG21" s="141"/>
      <c r="AH21" s="145"/>
    </row>
    <row r="22" s="1" customFormat="1" ht="45" customHeight="1" spans="1:34">
      <c r="A22" s="40"/>
      <c r="B22" s="18"/>
      <c r="C22" s="14" t="s">
        <v>152</v>
      </c>
      <c r="D22" s="14">
        <v>5</v>
      </c>
      <c r="E22" s="42" t="s">
        <v>153</v>
      </c>
      <c r="F22" s="43">
        <f>I24+L24+O24+Q24</f>
        <v>3</v>
      </c>
      <c r="G22" s="12" t="s">
        <v>154</v>
      </c>
      <c r="H22" s="29"/>
      <c r="I22" s="29"/>
      <c r="J22" s="12" t="s">
        <v>155</v>
      </c>
      <c r="K22" s="29"/>
      <c r="L22" s="29"/>
      <c r="M22" s="29" t="s">
        <v>156</v>
      </c>
      <c r="N22" s="29"/>
      <c r="O22" s="29"/>
      <c r="P22" s="29" t="s">
        <v>157</v>
      </c>
      <c r="Q22" s="29"/>
      <c r="R22" s="123" t="s">
        <v>554</v>
      </c>
      <c r="S22" s="123"/>
      <c r="T22" s="123"/>
      <c r="U22" s="123"/>
      <c r="V22" s="123"/>
      <c r="W22" s="123"/>
      <c r="X22" s="123"/>
      <c r="Y22" s="123"/>
      <c r="Z22" s="123"/>
      <c r="AA22" s="123"/>
      <c r="AB22" s="123"/>
      <c r="AC22" s="123"/>
      <c r="AD22" s="123"/>
      <c r="AE22" s="123"/>
      <c r="AF22" s="123"/>
      <c r="AG22" s="123"/>
      <c r="AH22" s="123"/>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3"/>
      <c r="S23" s="123"/>
      <c r="T23" s="123"/>
      <c r="U23" s="123"/>
      <c r="V23" s="123"/>
      <c r="W23" s="123"/>
      <c r="X23" s="123"/>
      <c r="Y23" s="123"/>
      <c r="Z23" s="123"/>
      <c r="AA23" s="123"/>
      <c r="AB23" s="123"/>
      <c r="AC23" s="123"/>
      <c r="AD23" s="123"/>
      <c r="AE23" s="123"/>
      <c r="AF23" s="123"/>
      <c r="AG23" s="123"/>
      <c r="AH23" s="123"/>
    </row>
    <row r="24" s="1" customFormat="1" ht="36" customHeight="1" spans="1:34">
      <c r="A24" s="40"/>
      <c r="B24" s="18"/>
      <c r="C24" s="18"/>
      <c r="D24" s="18"/>
      <c r="E24" s="47"/>
      <c r="F24" s="48"/>
      <c r="G24" s="51">
        <v>10</v>
      </c>
      <c r="H24" s="52">
        <f>IF(ISERROR(G24/G21),0,G24/G21)</f>
        <v>0.588235294117647</v>
      </c>
      <c r="I24" s="68">
        <f>IF(G21=0,1,IF(H24&gt;=60%,1,0))</f>
        <v>0</v>
      </c>
      <c r="J24" s="51">
        <v>11</v>
      </c>
      <c r="K24" s="52">
        <f>IF(ISERROR(J24/G21),0,J24/G21)</f>
        <v>0.647058823529412</v>
      </c>
      <c r="L24" s="68">
        <f>IF(G21=0,1,IF(K24&gt;=60%,1,0))</f>
        <v>1</v>
      </c>
      <c r="M24" s="51">
        <v>17</v>
      </c>
      <c r="N24" s="52">
        <f>IF(ISERROR(M24/G21),0,M24/G21)</f>
        <v>1</v>
      </c>
      <c r="O24" s="68">
        <f>IF(G21=0,2,IF(N24&gt;=100%,2,0))</f>
        <v>2</v>
      </c>
      <c r="P24" s="51">
        <v>0</v>
      </c>
      <c r="Q24" s="68">
        <f>IF(G21=0,1,IF(P24=1,1,0))</f>
        <v>0</v>
      </c>
      <c r="R24" s="123"/>
      <c r="S24" s="123"/>
      <c r="T24" s="123"/>
      <c r="U24" s="123"/>
      <c r="V24" s="123"/>
      <c r="W24" s="123"/>
      <c r="X24" s="123"/>
      <c r="Y24" s="123"/>
      <c r="Z24" s="123"/>
      <c r="AA24" s="123"/>
      <c r="AB24" s="123"/>
      <c r="AC24" s="123"/>
      <c r="AD24" s="123"/>
      <c r="AE24" s="123"/>
      <c r="AF24" s="123"/>
      <c r="AG24" s="123"/>
      <c r="AH24" s="123"/>
    </row>
    <row r="25" s="1" customFormat="1" ht="42" customHeight="1" spans="1:34">
      <c r="A25" s="40"/>
      <c r="B25" s="18"/>
      <c r="C25" s="14" t="s">
        <v>161</v>
      </c>
      <c r="D25" s="14">
        <v>10</v>
      </c>
      <c r="E25" s="42" t="s">
        <v>162</v>
      </c>
      <c r="F25" s="43">
        <f>I27+L27+O27+R27+U27</f>
        <v>9</v>
      </c>
      <c r="G25" s="29" t="s">
        <v>154</v>
      </c>
      <c r="H25" s="29"/>
      <c r="I25" s="29"/>
      <c r="J25" s="29"/>
      <c r="K25" s="29"/>
      <c r="L25" s="29"/>
      <c r="M25" s="29" t="s">
        <v>155</v>
      </c>
      <c r="N25" s="29"/>
      <c r="O25" s="29"/>
      <c r="P25" s="29" t="s">
        <v>156</v>
      </c>
      <c r="Q25" s="29"/>
      <c r="R25" s="29"/>
      <c r="S25" s="29" t="s">
        <v>157</v>
      </c>
      <c r="T25" s="29"/>
      <c r="U25" s="29"/>
      <c r="V25" s="123" t="s">
        <v>555</v>
      </c>
      <c r="W25" s="123"/>
      <c r="X25" s="123"/>
      <c r="Y25" s="123"/>
      <c r="Z25" s="123"/>
      <c r="AA25" s="123"/>
      <c r="AB25" s="123"/>
      <c r="AC25" s="123"/>
      <c r="AD25" s="123"/>
      <c r="AE25" s="123"/>
      <c r="AF25" s="123"/>
      <c r="AG25" s="123"/>
      <c r="AH25" s="123"/>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3"/>
      <c r="W26" s="123"/>
      <c r="X26" s="123"/>
      <c r="Y26" s="123"/>
      <c r="Z26" s="123"/>
      <c r="AA26" s="123"/>
      <c r="AB26" s="123"/>
      <c r="AC26" s="123"/>
      <c r="AD26" s="123"/>
      <c r="AE26" s="123"/>
      <c r="AF26" s="123"/>
      <c r="AG26" s="123"/>
      <c r="AH26" s="123"/>
    </row>
    <row r="27" s="1" customFormat="1" ht="38" customHeight="1" spans="1:34">
      <c r="A27" s="40"/>
      <c r="B27" s="18"/>
      <c r="C27" s="22"/>
      <c r="D27" s="22"/>
      <c r="E27" s="49"/>
      <c r="F27" s="50"/>
      <c r="G27" s="51">
        <v>17</v>
      </c>
      <c r="H27" s="52">
        <f>IF(ISERROR(G27/G21),0,G27/G21)</f>
        <v>1</v>
      </c>
      <c r="I27" s="68">
        <f>IF(G21=0,1,IF(H27&gt;=85%,1,0))</f>
        <v>1</v>
      </c>
      <c r="J27" s="51">
        <v>17</v>
      </c>
      <c r="K27" s="52">
        <f>IF(ISERROR(J27/G21),0,J27/G21)</f>
        <v>1</v>
      </c>
      <c r="L27" s="68">
        <f>IF(G21=0,4,IF(K27&gt;=85%,4,0))</f>
        <v>4</v>
      </c>
      <c r="M27" s="51">
        <v>17</v>
      </c>
      <c r="N27" s="52">
        <f>IF(ISERROR(M27/G21),0,M27/G21)</f>
        <v>1</v>
      </c>
      <c r="O27" s="68">
        <f>IF(G21=0,2,IF(N27&gt;=85%,2,0))</f>
        <v>2</v>
      </c>
      <c r="P27" s="51">
        <v>15</v>
      </c>
      <c r="Q27" s="52">
        <f>IF(ISERROR(P27/G21),0,P27/G21)</f>
        <v>0.882352941176471</v>
      </c>
      <c r="R27" s="68">
        <f>IF(G21=0,2,IF(Q27&gt;=85%,2,0))</f>
        <v>2</v>
      </c>
      <c r="S27" s="51">
        <v>8</v>
      </c>
      <c r="T27" s="52">
        <f>IF(ISERROR(S27/G21),0,S27/G21)</f>
        <v>0.470588235294118</v>
      </c>
      <c r="U27" s="68">
        <f>IF(G21=0,1,IF(T27&gt;=50%,1,0))</f>
        <v>0</v>
      </c>
      <c r="V27" s="123"/>
      <c r="W27" s="123"/>
      <c r="X27" s="123"/>
      <c r="Y27" s="123"/>
      <c r="Z27" s="123"/>
      <c r="AA27" s="123"/>
      <c r="AB27" s="123"/>
      <c r="AC27" s="123"/>
      <c r="AD27" s="123"/>
      <c r="AE27" s="123"/>
      <c r="AF27" s="123"/>
      <c r="AG27" s="123"/>
      <c r="AH27" s="123"/>
    </row>
    <row r="28" s="1" customFormat="1" ht="41" customHeight="1" spans="1:34">
      <c r="A28" s="40"/>
      <c r="B28" s="18"/>
      <c r="C28" s="13" t="s">
        <v>167</v>
      </c>
      <c r="D28" s="13">
        <v>4</v>
      </c>
      <c r="E28" s="53" t="s">
        <v>168</v>
      </c>
      <c r="F28" s="28">
        <v>4</v>
      </c>
      <c r="G28" s="123" t="s">
        <v>556</v>
      </c>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123" t="s">
        <v>557</v>
      </c>
      <c r="P29" s="123"/>
      <c r="Q29" s="123"/>
      <c r="R29" s="123"/>
      <c r="S29" s="123"/>
      <c r="T29" s="123"/>
      <c r="U29" s="123"/>
      <c r="V29" s="123"/>
      <c r="W29" s="123"/>
      <c r="X29" s="123"/>
      <c r="Y29" s="123"/>
      <c r="Z29" s="123"/>
      <c r="AA29" s="123"/>
      <c r="AB29" s="123"/>
      <c r="AC29" s="123"/>
      <c r="AD29" s="123"/>
      <c r="AE29" s="123"/>
      <c r="AF29" s="123"/>
      <c r="AG29" s="123"/>
      <c r="AH29" s="123"/>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123"/>
      <c r="P30" s="123"/>
      <c r="Q30" s="123"/>
      <c r="R30" s="123"/>
      <c r="S30" s="123"/>
      <c r="T30" s="123"/>
      <c r="U30" s="123"/>
      <c r="V30" s="123"/>
      <c r="W30" s="123"/>
      <c r="X30" s="123"/>
      <c r="Y30" s="123"/>
      <c r="Z30" s="123"/>
      <c r="AA30" s="123"/>
      <c r="AB30" s="123"/>
      <c r="AC30" s="123"/>
      <c r="AD30" s="123"/>
      <c r="AE30" s="123"/>
      <c r="AF30" s="123"/>
      <c r="AG30" s="123"/>
      <c r="AH30" s="123"/>
    </row>
    <row r="31" s="1" customFormat="1" ht="35" customHeight="1" spans="1:34">
      <c r="A31" s="40"/>
      <c r="B31" s="18"/>
      <c r="C31" s="13"/>
      <c r="D31" s="13"/>
      <c r="E31" s="53"/>
      <c r="F31" s="50"/>
      <c r="G31" s="51">
        <v>11</v>
      </c>
      <c r="H31" s="54">
        <f>IF(ISERROR(G31/G21),0,G31/G21)</f>
        <v>0.647058823529412</v>
      </c>
      <c r="I31" s="52"/>
      <c r="J31" s="68">
        <f>IF(G21=0,2,IF(H31&gt;=60%,2,0))</f>
        <v>2</v>
      </c>
      <c r="K31" s="51">
        <v>11</v>
      </c>
      <c r="L31" s="54">
        <f>IF(ISERROR(K31/G21),0,K31/G21)</f>
        <v>0.647058823529412</v>
      </c>
      <c r="M31" s="52"/>
      <c r="N31" s="68">
        <f>IF(G21=0,2,IF(L31&gt;=60%,2,0))</f>
        <v>2</v>
      </c>
      <c r="O31" s="123"/>
      <c r="P31" s="123"/>
      <c r="Q31" s="123"/>
      <c r="R31" s="123"/>
      <c r="S31" s="123"/>
      <c r="T31" s="123"/>
      <c r="U31" s="123"/>
      <c r="V31" s="123"/>
      <c r="W31" s="123"/>
      <c r="X31" s="123"/>
      <c r="Y31" s="123"/>
      <c r="Z31" s="123"/>
      <c r="AA31" s="123"/>
      <c r="AB31" s="123"/>
      <c r="AC31" s="123"/>
      <c r="AD31" s="123"/>
      <c r="AE31" s="123"/>
      <c r="AF31" s="123"/>
      <c r="AG31" s="123"/>
      <c r="AH31" s="123"/>
    </row>
    <row r="32" s="1" customFormat="1" ht="51" customHeight="1" spans="1:34">
      <c r="A32" s="40"/>
      <c r="B32" s="18"/>
      <c r="C32" s="22" t="s">
        <v>173</v>
      </c>
      <c r="D32" s="55">
        <v>2</v>
      </c>
      <c r="E32" s="49" t="s">
        <v>174</v>
      </c>
      <c r="F32" s="56">
        <v>2</v>
      </c>
      <c r="G32" s="123" t="s">
        <v>558</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1" customFormat="1" ht="45" customHeight="1" spans="1:34">
      <c r="A33" s="40"/>
      <c r="B33" s="18"/>
      <c r="C33" s="14" t="s">
        <v>176</v>
      </c>
      <c r="D33" s="14">
        <v>5</v>
      </c>
      <c r="E33" s="42" t="s">
        <v>177</v>
      </c>
      <c r="F33" s="43">
        <f>IF(G34&gt;=80%,5,IF(G34&gt;75%,(G34-75%)*100,0))</f>
        <v>5</v>
      </c>
      <c r="G33" s="29" t="s">
        <v>178</v>
      </c>
      <c r="H33" s="123" t="s">
        <v>410</v>
      </c>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1" customFormat="1" ht="35" customHeight="1" spans="1:34">
      <c r="A34" s="41"/>
      <c r="B34" s="22"/>
      <c r="C34" s="22"/>
      <c r="D34" s="22"/>
      <c r="E34" s="49"/>
      <c r="F34" s="50"/>
      <c r="G34" s="29">
        <v>100</v>
      </c>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row r="35" s="2" customFormat="1" ht="30" customHeight="1" spans="1:34">
      <c r="A35" s="12" t="s">
        <v>34</v>
      </c>
      <c r="B35" s="12"/>
      <c r="C35" s="12"/>
      <c r="D35" s="57">
        <f>B6+B16+B20+B33</f>
        <v>100</v>
      </c>
      <c r="E35" s="58"/>
      <c r="F35" s="59">
        <f>SUM(F6:F33)</f>
        <v>91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14548173467"/>
  </sheetPr>
  <dimension ref="A1:AH38"/>
  <sheetViews>
    <sheetView topLeftCell="A23"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4</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1126</v>
      </c>
      <c r="H10" s="25">
        <f>I10+L10+M10</f>
        <v>896</v>
      </c>
      <c r="I10" s="21">
        <v>0</v>
      </c>
      <c r="J10" s="62">
        <f>IF(ISERROR(I10/G10),0,I10/G10)</f>
        <v>0</v>
      </c>
      <c r="K10" s="25">
        <f>IF(G21=0,2,IF(I10&gt;0,2,0))</f>
        <v>0</v>
      </c>
      <c r="L10" s="21">
        <v>0</v>
      </c>
      <c r="M10" s="17">
        <v>896</v>
      </c>
      <c r="N10" s="21">
        <v>0</v>
      </c>
      <c r="O10" s="25">
        <f>M10+N10</f>
        <v>896</v>
      </c>
      <c r="P10" s="62">
        <f>IF(ISERROR(O10/G10),0,O10/G10)</f>
        <v>0.795737122557726</v>
      </c>
      <c r="Q10" s="25">
        <f>IF(AND(G21=0,G10&gt;=0),2,IF(P10=0,0,IF(P10&lt;=40%,2,0)))</f>
        <v>0</v>
      </c>
      <c r="R10" s="21">
        <v>230</v>
      </c>
      <c r="S10" s="62">
        <f>IF(ISERROR(R10/G10),0,R10/G10)</f>
        <v>0.204262877442274</v>
      </c>
      <c r="T10" s="25">
        <f>IF(AND(G21=0,G10&gt;=0),2,IF(S10=0,0,IF(S10&gt;=20%,2,0)))</f>
        <v>2</v>
      </c>
      <c r="U10" s="21">
        <v>0</v>
      </c>
      <c r="V10" s="21">
        <v>7</v>
      </c>
      <c r="W10" s="62">
        <f>IF(ISERROR(V10/G21),0,V10/G21)</f>
        <v>0.333333333333333</v>
      </c>
      <c r="X10" s="25">
        <f>IF(G21=0,1,IF(W10&gt;=30%,1,0))</f>
        <v>1</v>
      </c>
      <c r="Y10" s="25">
        <f>IF(OR(AA10&gt;0,AB10&gt;0),1,0)</f>
        <v>0</v>
      </c>
      <c r="Z10" s="25">
        <f>IF(G21=0,1,IF(Y10=1,1,0))</f>
        <v>0</v>
      </c>
      <c r="AA10" s="21">
        <v>0</v>
      </c>
      <c r="AB10" s="21">
        <v>0</v>
      </c>
      <c r="AC10" s="21">
        <v>0</v>
      </c>
      <c r="AD10" s="25">
        <f>IF(G21=0,1,IF(AC10=1,1,0))</f>
        <v>0</v>
      </c>
      <c r="AE10" s="21">
        <v>15</v>
      </c>
      <c r="AF10" s="62">
        <f>IF(ISERROR(AE10/G21),0,AE10/G21)</f>
        <v>0.714285714285714</v>
      </c>
      <c r="AG10" s="25">
        <f>IF(G21=0,1,IF(AF10&gt;=30%,1,0))</f>
        <v>1</v>
      </c>
      <c r="AH10" s="21"/>
    </row>
    <row r="11" s="1" customFormat="1" ht="29" customHeight="1" spans="1:34">
      <c r="A11" s="12"/>
      <c r="B11" s="13"/>
      <c r="C11" s="26" t="s">
        <v>111</v>
      </c>
      <c r="D11" s="26">
        <v>5</v>
      </c>
      <c r="E11" s="27" t="s">
        <v>112</v>
      </c>
      <c r="F11" s="28">
        <v>5</v>
      </c>
      <c r="G11" s="29" t="s">
        <v>264</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264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896</v>
      </c>
      <c r="H14" s="39">
        <v>896</v>
      </c>
      <c r="I14" s="39"/>
      <c r="J14" s="63">
        <f>IF(ISERROR((L10+M10)/G14),0,(L10+M10)/G14)</f>
        <v>1</v>
      </c>
      <c r="K14" s="64">
        <f>IF(G21=0,8,_xlfn.IFS(J14&gt;=100%,8,J14&gt;=95%,7,J14&gt;=90%,6,J14&gt;=85%,5,J14&gt;=80%,4,J14&gt;=75%,3,J14&gt;=70%,2,J14&gt;=65%,1,J14&lt;65%,0))</f>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264</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264</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264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264</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264</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21</v>
      </c>
      <c r="H21" s="39">
        <v>21</v>
      </c>
      <c r="I21" s="66">
        <f>IF(ISERROR(H21/G21),0,H21/G21)</f>
        <v>1</v>
      </c>
      <c r="J21" s="67">
        <f>IF(G21=0,10,IF(I21&gt;=100%,10,IF(I21&gt;=90%,I21*100-90,0)))</f>
        <v>10</v>
      </c>
      <c r="K21" s="39">
        <v>101</v>
      </c>
      <c r="L21" s="39">
        <v>101</v>
      </c>
      <c r="M21" s="66">
        <f>IF(ISERROR(L21/K21),0,L21/K21)</f>
        <v>1</v>
      </c>
      <c r="N21" s="67">
        <f>IF(K21=0,5,IF(M21&gt;=100%,5,IF(M21&gt;=95%,M21*100-95,0)))</f>
        <v>5</v>
      </c>
      <c r="O21" s="39">
        <v>32.8</v>
      </c>
      <c r="P21" s="39">
        <v>32.8</v>
      </c>
      <c r="Q21" s="66">
        <f>IF(ISERROR(P21/O21),0,P21/O21)</f>
        <v>1</v>
      </c>
      <c r="R21" s="67">
        <f>IF(O21=0,5,IF(Q21&gt;=100%,5,IF(Q21&gt;=95%,Q21*100-95,0)))</f>
        <v>5</v>
      </c>
      <c r="S21" s="39">
        <v>4337</v>
      </c>
      <c r="T21" s="39">
        <v>4337</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264</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21</v>
      </c>
      <c r="H24" s="52">
        <f>IF(ISERROR(G24/G21),0,G24/G21)</f>
        <v>1</v>
      </c>
      <c r="I24" s="68">
        <f>IF(G21=0,1,IF(H24&gt;=60%,1,0))</f>
        <v>1</v>
      </c>
      <c r="J24" s="51">
        <v>21</v>
      </c>
      <c r="K24" s="52">
        <f>IF(ISERROR(J24/G21),0,J24/G21)</f>
        <v>1</v>
      </c>
      <c r="L24" s="68">
        <f>IF(G21=0,1,IF(K24&gt;=60%,1,0))</f>
        <v>1</v>
      </c>
      <c r="M24" s="51">
        <v>21</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264</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21</v>
      </c>
      <c r="H27" s="52">
        <f>IF(ISERROR(G27/G21),0,G27/G21)</f>
        <v>1</v>
      </c>
      <c r="I27" s="68">
        <f>IF(G21=0,1,IF(H27&gt;=85%,1,0))</f>
        <v>1</v>
      </c>
      <c r="J27" s="51">
        <v>21</v>
      </c>
      <c r="K27" s="52">
        <f>IF(ISERROR(J27/G21),0,J27/G21)</f>
        <v>1</v>
      </c>
      <c r="L27" s="68">
        <f>IF(G21=0,4,IF(K27&gt;=85%,4,0))</f>
        <v>4</v>
      </c>
      <c r="M27" s="51">
        <v>21</v>
      </c>
      <c r="N27" s="52">
        <f>IF(ISERROR(M27/G21),0,M27/G21)</f>
        <v>1</v>
      </c>
      <c r="O27" s="68">
        <f>IF(G21=0,2,IF(N27&gt;=85%,2,0))</f>
        <v>2</v>
      </c>
      <c r="P27" s="51">
        <v>18</v>
      </c>
      <c r="Q27" s="52">
        <f>IF(ISERROR(P27/G21),0,P27/G21)</f>
        <v>0.857142857142857</v>
      </c>
      <c r="R27" s="68">
        <f>IF(G21=0,2,IF(Q27&gt;=85%,2,0))</f>
        <v>2</v>
      </c>
      <c r="S27" s="51">
        <v>12</v>
      </c>
      <c r="T27" s="52">
        <f>IF(ISERROR(S27/G21),0,S27/G21)</f>
        <v>0.571428571428571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264</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264</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21</v>
      </c>
      <c r="H31" s="54">
        <f>IF(ISERROR(G31/G21),0,G31/G21)</f>
        <v>1</v>
      </c>
      <c r="I31" s="52"/>
      <c r="J31" s="68">
        <f>IF(G21=0,2,IF(H31&gt;=60%,2,0))</f>
        <v>2</v>
      </c>
      <c r="K31" s="51">
        <v>21</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264</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264</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100</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94</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14548173467"/>
  </sheetPr>
  <dimension ref="A1:AH38"/>
  <sheetViews>
    <sheetView topLeftCell="A23"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6</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559</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1356</v>
      </c>
      <c r="H10" s="25">
        <f>I10+L10+M10</f>
        <v>1356</v>
      </c>
      <c r="I10" s="21">
        <v>820</v>
      </c>
      <c r="J10" s="62">
        <f>IF(ISERROR(I10/G10),0,I10/G10)</f>
        <v>0.604719764011799</v>
      </c>
      <c r="K10" s="25">
        <f>IF(G21=0,2,IF(I10&gt;0,2,0))</f>
        <v>2</v>
      </c>
      <c r="L10" s="21"/>
      <c r="M10" s="17">
        <v>536</v>
      </c>
      <c r="N10" s="21"/>
      <c r="O10" s="25">
        <f>M10+N10</f>
        <v>536</v>
      </c>
      <c r="P10" s="62">
        <f>IF(ISERROR(O10/G10),0,O10/G10)</f>
        <v>0.395280235988201</v>
      </c>
      <c r="Q10" s="25">
        <f>IF(AND(G21=0,G10&gt;=0),2,IF(P10=0,0,IF(P10&lt;=40%,2,0)))</f>
        <v>2</v>
      </c>
      <c r="R10" s="21">
        <v>0</v>
      </c>
      <c r="S10" s="62">
        <f>IF(ISERROR(R10/G10),0,R10/G10)</f>
        <v>0</v>
      </c>
      <c r="T10" s="25">
        <f>IF(AND(G21=0,G10&gt;=0),2,IF(S10=0,0,IF(S10&gt;=20%,2,0)))</f>
        <v>0</v>
      </c>
      <c r="U10" s="21"/>
      <c r="V10" s="21"/>
      <c r="W10" s="62">
        <f>IF(ISERROR(V10/G21),0,V10/G21)</f>
        <v>0</v>
      </c>
      <c r="X10" s="25">
        <f>IF(G21=0,1,IF(W10&gt;=30%,1,0))</f>
        <v>0</v>
      </c>
      <c r="Y10" s="25">
        <f>IF(OR(AA10&gt;0,AB10&gt;0),1,0)</f>
        <v>1</v>
      </c>
      <c r="Z10" s="25">
        <f>IF(G21=0,1,IF(Y10=1,1,0))</f>
        <v>1</v>
      </c>
      <c r="AA10" s="21">
        <v>1450</v>
      </c>
      <c r="AB10" s="21"/>
      <c r="AC10" s="21"/>
      <c r="AD10" s="25">
        <f>IF(G21=0,1,IF(AC10=1,1,0))</f>
        <v>0</v>
      </c>
      <c r="AE10" s="21">
        <v>9</v>
      </c>
      <c r="AF10" s="62">
        <f>IF(ISERROR(AE10/G21),0,AE10/G21)</f>
        <v>0.642857142857143</v>
      </c>
      <c r="AG10" s="25">
        <f>IF(G21=0,1,IF(AF10&gt;=30%,1,0))</f>
        <v>1</v>
      </c>
      <c r="AH10" s="21"/>
    </row>
    <row r="11" s="1" customFormat="1" ht="29" customHeight="1" spans="1:34">
      <c r="A11" s="12"/>
      <c r="B11" s="13"/>
      <c r="C11" s="26" t="s">
        <v>111</v>
      </c>
      <c r="D11" s="26">
        <v>5</v>
      </c>
      <c r="E11" s="27" t="s">
        <v>112</v>
      </c>
      <c r="F11" s="28">
        <v>5</v>
      </c>
      <c r="G11" s="29" t="s">
        <v>560</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561</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536</v>
      </c>
      <c r="H14" s="39">
        <v>536</v>
      </c>
      <c r="I14" s="39"/>
      <c r="J14" s="63">
        <f>IF(ISERROR((L10+M10)/G14),0,(L10+M10)/G14)</f>
        <v>1</v>
      </c>
      <c r="K14" s="64">
        <f>IF(G21=0,8,_xlfn.IFS(J14&gt;=100%,8,J14&gt;=95%,7,J14&gt;=90%,6,J14&gt;=85%,5,J14&gt;=80%,4,J14&gt;=75%,3,J14&gt;=70%,2,J14&gt;=65%,1,J14&lt;65%,0))</f>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562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563</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564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565</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566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14</v>
      </c>
      <c r="H21" s="39">
        <v>14</v>
      </c>
      <c r="I21" s="66">
        <f>IF(ISERROR(H21/G21),0,H21/G21)</f>
        <v>1</v>
      </c>
      <c r="J21" s="67">
        <f>IF(G21=0,10,IF(I21&gt;=100%,10,IF(I21&gt;=90%,I21*100-90,0)))</f>
        <v>10</v>
      </c>
      <c r="K21" s="39">
        <v>21</v>
      </c>
      <c r="L21" s="39">
        <v>21</v>
      </c>
      <c r="M21" s="66">
        <f>IF(ISERROR(L21/K21),0,L21/K21)</f>
        <v>1</v>
      </c>
      <c r="N21" s="67">
        <f>IF(K21=0,5,IF(M21&gt;=100%,5,IF(M21&gt;=95%,M21*100-95,0)))</f>
        <v>5</v>
      </c>
      <c r="O21" s="39">
        <v>10.46</v>
      </c>
      <c r="P21" s="39">
        <v>10.46</v>
      </c>
      <c r="Q21" s="66">
        <f>IF(ISERROR(P21/O21),0,P21/O21)</f>
        <v>1</v>
      </c>
      <c r="R21" s="67">
        <f>IF(O21=0,5,IF(Q21&gt;=100%,5,IF(Q21&gt;=95%,Q21*100-95,0)))</f>
        <v>5</v>
      </c>
      <c r="S21" s="39">
        <v>1103</v>
      </c>
      <c r="T21" s="39">
        <v>1103</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29" t="s">
        <v>567</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14</v>
      </c>
      <c r="H24" s="52">
        <f>IF(ISERROR(G24/G21),0,G24/G21)</f>
        <v>1</v>
      </c>
      <c r="I24" s="68">
        <f>IF(G21=0,1,IF(H24&gt;=60%,1,0))</f>
        <v>1</v>
      </c>
      <c r="J24" s="51">
        <v>14</v>
      </c>
      <c r="K24" s="52">
        <f>IF(ISERROR(J24/G21),0,J24/G21)</f>
        <v>1</v>
      </c>
      <c r="L24" s="68">
        <f>IF(G21=0,1,IF(K24&gt;=60%,1,0))</f>
        <v>1</v>
      </c>
      <c r="M24" s="51">
        <v>14</v>
      </c>
      <c r="N24" s="52">
        <f>IF(ISERROR(M24/G21),0,M24/G21)</f>
        <v>1</v>
      </c>
      <c r="O24" s="68">
        <f>IF(G21=0,2,IF(N24&gt;=100%,2,0))</f>
        <v>2</v>
      </c>
      <c r="P24" s="51">
        <v>0</v>
      </c>
      <c r="Q24" s="68">
        <f>IF(G21=0,1,IF(P24=1,1,0))</f>
        <v>0</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568</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14</v>
      </c>
      <c r="H27" s="52">
        <f>IF(ISERROR(G27/G21),0,G27/G21)</f>
        <v>1</v>
      </c>
      <c r="I27" s="68">
        <f>IF(G21=0,1,IF(H27&gt;=85%,1,0))</f>
        <v>1</v>
      </c>
      <c r="J27" s="51">
        <v>12</v>
      </c>
      <c r="K27" s="52">
        <f>IF(ISERROR(J27/G21),0,J27/G21)</f>
        <v>0.857142857142857</v>
      </c>
      <c r="L27" s="68">
        <f>IF(G21=0,4,IF(K27&gt;=85%,4,0))</f>
        <v>4</v>
      </c>
      <c r="M27" s="51">
        <v>14</v>
      </c>
      <c r="N27" s="52">
        <f>IF(ISERROR(M27/G21),0,M27/G21)</f>
        <v>1</v>
      </c>
      <c r="O27" s="68">
        <f>IF(G21=0,2,IF(N27&gt;=85%,2,0))</f>
        <v>2</v>
      </c>
      <c r="P27" s="51">
        <v>14</v>
      </c>
      <c r="Q27" s="52">
        <f>IF(ISERROR(P27/G21),0,P27/G21)</f>
        <v>1</v>
      </c>
      <c r="R27" s="68">
        <f>IF(G21=0,2,IF(Q27&gt;=85%,2,0))</f>
        <v>2</v>
      </c>
      <c r="S27" s="51">
        <v>7</v>
      </c>
      <c r="T27" s="52">
        <f>IF(ISERROR(S27/G21),0,S27/G21)</f>
        <v>0.5</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569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570</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14</v>
      </c>
      <c r="H31" s="54">
        <f>IF(ISERROR(G31/G21),0,G31/G21)</f>
        <v>1</v>
      </c>
      <c r="I31" s="52"/>
      <c r="J31" s="68">
        <f>IF(G21=0,2,IF(H31&gt;=60%,2,0))</f>
        <v>2</v>
      </c>
      <c r="K31" s="51">
        <v>9</v>
      </c>
      <c r="L31" s="54">
        <f>IF(ISERROR(K31/G21),0,K31/G21)</f>
        <v>0.642857142857143</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103">
        <v>2</v>
      </c>
      <c r="G32" s="29" t="s">
        <v>570</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571</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85</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95</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14548173467"/>
  </sheetPr>
  <dimension ref="A1:AH38"/>
  <sheetViews>
    <sheetView topLeftCell="A26"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5</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572</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1182.57</v>
      </c>
      <c r="H10" s="25">
        <f>I10+L10+M10</f>
        <v>467.57</v>
      </c>
      <c r="I10" s="21">
        <v>177.57</v>
      </c>
      <c r="J10" s="62">
        <f>IF(ISERROR(I10/G10),0,I10/G10)</f>
        <v>0.150156016134351</v>
      </c>
      <c r="K10" s="25">
        <f>IF(G21=0,2,IF(I10&gt;0,2,0))</f>
        <v>2</v>
      </c>
      <c r="L10" s="21">
        <v>0</v>
      </c>
      <c r="M10" s="17">
        <v>290</v>
      </c>
      <c r="N10" s="21">
        <v>415</v>
      </c>
      <c r="O10" s="25">
        <f>M10+N10</f>
        <v>705</v>
      </c>
      <c r="P10" s="62">
        <f>IF(ISERROR(O10/G10),0,O10/G10)</f>
        <v>0.59615921256247</v>
      </c>
      <c r="Q10" s="25">
        <v>0</v>
      </c>
      <c r="R10" s="21">
        <v>300</v>
      </c>
      <c r="S10" s="62">
        <f>IF(ISERROR(R10/G10),0,R10/G10)</f>
        <v>0.253684771303179</v>
      </c>
      <c r="T10" s="25">
        <f>IF(AND(G21=0,G10&gt;=0),2,IF(S10=0,0,IF(S10&gt;=20%,2,0)))</f>
        <v>2</v>
      </c>
      <c r="U10" s="21">
        <v>0</v>
      </c>
      <c r="V10" s="21">
        <v>0</v>
      </c>
      <c r="W10" s="62">
        <f>IF(ISERROR(V10/G21),0,V10/G21)</f>
        <v>0</v>
      </c>
      <c r="X10" s="25">
        <v>0</v>
      </c>
      <c r="Y10" s="25">
        <f>IF(OR(AA10&gt;0,AB10&gt;0),1,0)</f>
        <v>0</v>
      </c>
      <c r="Z10" s="25">
        <v>0</v>
      </c>
      <c r="AA10" s="21">
        <v>0</v>
      </c>
      <c r="AB10" s="21">
        <v>0</v>
      </c>
      <c r="AC10" s="21">
        <v>0</v>
      </c>
      <c r="AD10" s="25">
        <v>0</v>
      </c>
      <c r="AE10" s="21">
        <v>18</v>
      </c>
      <c r="AF10" s="62">
        <f>IF(ISERROR(AE10/G21),0,AE10/G21)</f>
        <v>1</v>
      </c>
      <c r="AG10" s="25">
        <f>IF(G21=0,1,IF(AF10&gt;=30%,1,0))</f>
        <v>1</v>
      </c>
      <c r="AH10" s="21"/>
    </row>
    <row r="11" s="1" customFormat="1" ht="29" customHeight="1" spans="1:34">
      <c r="A11" s="12"/>
      <c r="B11" s="13"/>
      <c r="C11" s="26" t="s">
        <v>111</v>
      </c>
      <c r="D11" s="26">
        <v>5</v>
      </c>
      <c r="E11" s="27" t="s">
        <v>112</v>
      </c>
      <c r="F11" s="28">
        <v>5</v>
      </c>
      <c r="G11" s="29" t="s">
        <v>573</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135" t="s">
        <v>574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320</v>
      </c>
      <c r="H14" s="39">
        <v>320</v>
      </c>
      <c r="I14" s="39"/>
      <c r="J14" s="63">
        <f>IF(ISERROR((L10+M10)/G14),0,(L10+M10)/G14)</f>
        <v>0.90625</v>
      </c>
      <c r="K14" s="64">
        <f>IF(G21=0,8,_xlfn.IFS(J14&gt;=100%,8,J14&gt;=95%,7,J14&gt;=90%,6,J14&gt;=85%,5,J14&gt;=80%,4,J14&gt;=75%,3,J14&gt;=70%,2,J14&gt;=65%,1,J14&lt;65%,0))</f>
        <v>6</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562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575</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576</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577</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566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18</v>
      </c>
      <c r="H21" s="39">
        <v>18</v>
      </c>
      <c r="I21" s="66">
        <f>IF(ISERROR(H21/G21),0,H21/G21)</f>
        <v>1</v>
      </c>
      <c r="J21" s="67">
        <f>IF(G21=0,10,IF(I21&gt;=100%,10,IF(I21&gt;=90%,I21*100-90,0)))</f>
        <v>10</v>
      </c>
      <c r="K21" s="39">
        <v>21</v>
      </c>
      <c r="L21" s="39">
        <v>21</v>
      </c>
      <c r="M21" s="66">
        <f>IF(ISERROR(L21/K21),0,L21/K21)</f>
        <v>1</v>
      </c>
      <c r="N21" s="67">
        <f>IF(K21=0,5,IF(M21&gt;=100%,5,IF(M21&gt;=95%,M21*100-95,0)))</f>
        <v>5</v>
      </c>
      <c r="O21" s="39">
        <v>10.2</v>
      </c>
      <c r="P21" s="39">
        <v>10.2</v>
      </c>
      <c r="Q21" s="66">
        <f>IF(ISERROR(P21/O21),0,P21/O21)</f>
        <v>1</v>
      </c>
      <c r="R21" s="67">
        <f>IF(O21=0,5,IF(Q21&gt;=100%,5,IF(Q21&gt;=95%,Q21*100-95,0)))</f>
        <v>5</v>
      </c>
      <c r="S21" s="39">
        <v>1253</v>
      </c>
      <c r="T21" s="39">
        <v>1253</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29" t="s">
        <v>578</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c r="H24" s="52">
        <f>IF(ISERROR(G24/G21),0,G24/G21)</f>
        <v>0</v>
      </c>
      <c r="I24" s="68">
        <f>IF(G21=0,1,IF(H24&gt;=60%,1,0))</f>
        <v>0</v>
      </c>
      <c r="J24" s="51">
        <v>18</v>
      </c>
      <c r="K24" s="52">
        <f>IF(ISERROR(J24/G21),0,J24/G21)</f>
        <v>1</v>
      </c>
      <c r="L24" s="68">
        <f>IF(G21=0,1,IF(K24&gt;=60%,1,0))</f>
        <v>1</v>
      </c>
      <c r="M24" s="51">
        <v>18</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568</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18</v>
      </c>
      <c r="H27" s="52">
        <f>IF(ISERROR(G27/G21),0,G27/G21)</f>
        <v>1</v>
      </c>
      <c r="I27" s="68">
        <f>IF(G21=0,1,IF(H27&gt;=85%,1,0))</f>
        <v>1</v>
      </c>
      <c r="J27" s="51">
        <v>18</v>
      </c>
      <c r="K27" s="52">
        <f>IF(ISERROR(J27/G21),0,J27/G21)</f>
        <v>1</v>
      </c>
      <c r="L27" s="68">
        <f>IF(G21=0,4,IF(K27&gt;=85%,4,0))</f>
        <v>4</v>
      </c>
      <c r="M27" s="51">
        <v>18</v>
      </c>
      <c r="N27" s="52">
        <f>IF(ISERROR(M27/G21),0,M27/G21)</f>
        <v>1</v>
      </c>
      <c r="O27" s="68">
        <f>IF(G21=0,2,IF(N27&gt;=85%,2,0))</f>
        <v>2</v>
      </c>
      <c r="P27" s="51">
        <v>18</v>
      </c>
      <c r="Q27" s="52">
        <f>IF(ISERROR(P27/G21),0,P27/G21)</f>
        <v>1</v>
      </c>
      <c r="R27" s="68">
        <f>IF(G21=0,2,IF(Q27&gt;=85%,2,0))</f>
        <v>2</v>
      </c>
      <c r="S27" s="51">
        <v>18</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569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2</v>
      </c>
      <c r="G29" s="12" t="s">
        <v>18</v>
      </c>
      <c r="H29" s="12"/>
      <c r="I29" s="12"/>
      <c r="J29" s="12"/>
      <c r="K29" s="12" t="s">
        <v>19</v>
      </c>
      <c r="L29" s="12"/>
      <c r="M29" s="12"/>
      <c r="N29" s="12"/>
      <c r="O29" s="29" t="s">
        <v>264</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18</v>
      </c>
      <c r="H31" s="54">
        <f>IF(ISERROR(G31/G21),0,G31/G21)</f>
        <v>1</v>
      </c>
      <c r="I31" s="52"/>
      <c r="J31" s="68">
        <f>IF(G21=0,2,IF(H31&gt;=60%,2,0))</f>
        <v>2</v>
      </c>
      <c r="K31" s="51">
        <v>0</v>
      </c>
      <c r="L31" s="54">
        <f>IF(ISERROR(K31/G21),0,K31/G21)</f>
        <v>0</v>
      </c>
      <c r="M31" s="52"/>
      <c r="N31" s="68">
        <f>IF(G21=0,2,IF(L31&gt;=60%,2,0))</f>
        <v>0</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579</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580</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14548173467"/>
  </sheetPr>
  <dimension ref="A1:AH38"/>
  <sheetViews>
    <sheetView topLeftCell="A27"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6</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581</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438</v>
      </c>
      <c r="H10" s="25">
        <f>I10+L10+M10</f>
        <v>38</v>
      </c>
      <c r="I10" s="21">
        <v>38</v>
      </c>
      <c r="J10" s="62">
        <f>IF(ISERROR(I10/G10),0,I10/G10)</f>
        <v>0.0867579908675799</v>
      </c>
      <c r="K10" s="25">
        <f>IF(G21=0,2,IF(I10&gt;0,2,0))</f>
        <v>2</v>
      </c>
      <c r="L10" s="21"/>
      <c r="M10" s="17"/>
      <c r="N10" s="21">
        <v>400</v>
      </c>
      <c r="O10" s="25">
        <v>400</v>
      </c>
      <c r="P10" s="62">
        <f>IF(ISERROR(O10/G10),0,O10/G10)</f>
        <v>0.91324200913242</v>
      </c>
      <c r="Q10" s="25">
        <v>2</v>
      </c>
      <c r="R10" s="21"/>
      <c r="S10" s="62">
        <f>IF(ISERROR(R10/G10),0,R10/G10)</f>
        <v>0</v>
      </c>
      <c r="T10" s="25">
        <f>IF(AND(G21=0,G10&gt;=0),2,IF(S10=0,0,IF(S10&gt;=20%,2,0)))</f>
        <v>0</v>
      </c>
      <c r="U10" s="21"/>
      <c r="V10" s="21"/>
      <c r="W10" s="62">
        <f>IF(ISERROR(V10/G21),0,V10/G21)</f>
        <v>0</v>
      </c>
      <c r="X10" s="25">
        <f>IF(G21=0,1,IF(W10&gt;=30%,1,0))</f>
        <v>0</v>
      </c>
      <c r="Y10" s="25">
        <v>1</v>
      </c>
      <c r="Z10" s="25">
        <f>IF(G21=0,1,IF(Y10=1,1,0))</f>
        <v>1</v>
      </c>
      <c r="AA10" s="21">
        <v>1200</v>
      </c>
      <c r="AB10" s="21"/>
      <c r="AC10" s="21"/>
      <c r="AD10" s="25">
        <f>IF(G21=0,1,IF(AC10=1,1,0))</f>
        <v>0</v>
      </c>
      <c r="AE10" s="21">
        <v>10</v>
      </c>
      <c r="AF10" s="62">
        <f>IF(ISERROR(AE10/G21),0,AE10/G21)</f>
        <v>0.666666666666667</v>
      </c>
      <c r="AG10" s="25">
        <f>IF(G21=0,1,IF(AF10&gt;=30%,1,0))</f>
        <v>1</v>
      </c>
      <c r="AH10" s="21"/>
    </row>
    <row r="11" s="1" customFormat="1" ht="29" customHeight="1" spans="1:34">
      <c r="A11" s="12"/>
      <c r="B11" s="13"/>
      <c r="C11" s="26" t="s">
        <v>111</v>
      </c>
      <c r="D11" s="26">
        <v>5</v>
      </c>
      <c r="E11" s="27" t="s">
        <v>112</v>
      </c>
      <c r="F11" s="28">
        <v>5</v>
      </c>
      <c r="G11" s="29" t="s">
        <v>573</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582</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831</v>
      </c>
      <c r="H14" s="39">
        <v>831</v>
      </c>
      <c r="I14" s="39"/>
      <c r="J14" s="63">
        <f>IF(ISERROR((L10+M10)/G14),0,(L10+M10)/G14)</f>
        <v>0</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583</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584</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585</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586</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566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15</v>
      </c>
      <c r="H21" s="39">
        <v>15</v>
      </c>
      <c r="I21" s="66">
        <f>IF(ISERROR(H21/G21),0,H21/G21)</f>
        <v>1</v>
      </c>
      <c r="J21" s="67">
        <f>IF(G21=0,10,IF(I21&gt;=100%,10,IF(I21&gt;=90%,I21*100-90,0)))</f>
        <v>10</v>
      </c>
      <c r="K21" s="39">
        <v>25</v>
      </c>
      <c r="L21" s="39">
        <v>25</v>
      </c>
      <c r="M21" s="66">
        <f>IF(ISERROR(L21/K21),0,L21/K21)</f>
        <v>1</v>
      </c>
      <c r="N21" s="67">
        <f>IF(K21=0,5,IF(M21&gt;=100%,5,IF(M21&gt;=95%,M21*100-95,0)))</f>
        <v>5</v>
      </c>
      <c r="O21" s="39">
        <v>93600</v>
      </c>
      <c r="P21" s="39">
        <v>93600</v>
      </c>
      <c r="Q21" s="66">
        <f>IF(ISERROR(P21/O21),0,P21/O21)</f>
        <v>1</v>
      </c>
      <c r="R21" s="67">
        <f>IF(O21=0,5,IF(Q21&gt;=100%,5,IF(Q21&gt;=95%,Q21*100-95,0)))</f>
        <v>5</v>
      </c>
      <c r="S21" s="39">
        <v>991</v>
      </c>
      <c r="T21" s="39">
        <v>991</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578</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10</v>
      </c>
      <c r="H24" s="52">
        <f>IF(ISERROR(G24/G21),0,G24/G21)</f>
        <v>0.666666666666667</v>
      </c>
      <c r="I24" s="68">
        <f>IF(G21=0,1,IF(H24&gt;=60%,1,0))</f>
        <v>1</v>
      </c>
      <c r="J24" s="51">
        <v>10</v>
      </c>
      <c r="K24" s="52">
        <f>IF(ISERROR(J24/G21),0,J24/G21)</f>
        <v>0.666666666666667</v>
      </c>
      <c r="L24" s="68">
        <f>IF(G21=0,1,IF(K24&gt;=60%,1,0))</f>
        <v>1</v>
      </c>
      <c r="M24" s="51">
        <v>15</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9" t="s">
        <v>568</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15</v>
      </c>
      <c r="H27" s="52">
        <f>IF(ISERROR(G27/G21),0,G27/G21)</f>
        <v>1</v>
      </c>
      <c r="I27" s="68">
        <f>IF(G21=0,1,IF(H27&gt;=85%,1,0))</f>
        <v>1</v>
      </c>
      <c r="J27" s="51">
        <v>15</v>
      </c>
      <c r="K27" s="52">
        <f>IF(ISERROR(J27/G21),0,J27/G21)</f>
        <v>1</v>
      </c>
      <c r="L27" s="68">
        <f>IF(G21=0,4,IF(K27&gt;=85%,4,0))</f>
        <v>4</v>
      </c>
      <c r="M27" s="51">
        <v>15</v>
      </c>
      <c r="N27" s="52">
        <f>IF(ISERROR(M27/G21),0,M27/G21)</f>
        <v>1</v>
      </c>
      <c r="O27" s="68">
        <f>IF(G21=0,2,IF(N27&gt;=85%,2,0))</f>
        <v>2</v>
      </c>
      <c r="P27" s="51">
        <v>15</v>
      </c>
      <c r="Q27" s="52">
        <f>IF(ISERROR(P27/G21),0,P27/G21)</f>
        <v>1</v>
      </c>
      <c r="R27" s="68">
        <f>IF(G21=0,2,IF(Q27&gt;=85%,2,0))</f>
        <v>2</v>
      </c>
      <c r="S27" s="51">
        <v>15</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587</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588</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10</v>
      </c>
      <c r="H31" s="54">
        <f>IF(ISERROR(G31/G21),0,G31/G21)</f>
        <v>0.666666666666667</v>
      </c>
      <c r="I31" s="52"/>
      <c r="J31" s="68">
        <f>IF(G21=0,2,IF(H31&gt;=60%,2,0))</f>
        <v>2</v>
      </c>
      <c r="K31" s="51">
        <v>15</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589</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v>5</v>
      </c>
      <c r="G33" s="29" t="s">
        <v>178</v>
      </c>
      <c r="H33" s="29" t="s">
        <v>590</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96</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A25"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7</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4383</v>
      </c>
      <c r="H10" s="25">
        <f>I10+L10+M10</f>
        <v>2229</v>
      </c>
      <c r="I10" s="21">
        <v>1000</v>
      </c>
      <c r="J10" s="62">
        <f>IF(ISERROR(I10/G10),0,I10/G10)</f>
        <v>0.228154232261008</v>
      </c>
      <c r="K10" s="25">
        <f>IF(G21=0,2,IF(I10&gt;0,2,0))</f>
        <v>2</v>
      </c>
      <c r="L10" s="21"/>
      <c r="M10" s="17">
        <v>1229</v>
      </c>
      <c r="N10" s="21">
        <v>1154</v>
      </c>
      <c r="O10" s="25">
        <f>M10+N10</f>
        <v>2383</v>
      </c>
      <c r="P10" s="62">
        <f>IF(ISERROR(O10/G10),0,O10/G10)</f>
        <v>0.543691535477983</v>
      </c>
      <c r="Q10" s="25">
        <v>0</v>
      </c>
      <c r="R10" s="21">
        <v>1000</v>
      </c>
      <c r="S10" s="62">
        <f>IF(ISERROR(R10/G10),0,R10/G10)</f>
        <v>0.228154232261008</v>
      </c>
      <c r="T10" s="25">
        <f>IF(AND(G21=0,G10&gt;=0),2,IF(S10=0,0,IF(S10&gt;=20%,2,0)))</f>
        <v>2</v>
      </c>
      <c r="U10" s="21"/>
      <c r="V10" s="21">
        <v>0</v>
      </c>
      <c r="W10" s="62">
        <f>IF(ISERROR(V10/G21),0,V10/G21)</f>
        <v>0</v>
      </c>
      <c r="X10" s="25">
        <v>0</v>
      </c>
      <c r="Y10" s="25">
        <v>1</v>
      </c>
      <c r="Z10" s="25">
        <f>IF(G21=0,1,IF(Y10=1,1,0))</f>
        <v>1</v>
      </c>
      <c r="AA10" s="21">
        <v>1000</v>
      </c>
      <c r="AB10" s="21"/>
      <c r="AC10" s="21">
        <v>1</v>
      </c>
      <c r="AD10" s="25">
        <f>IF(G21=0,1,IF(AC10=1,1,0))</f>
        <v>1</v>
      </c>
      <c r="AE10" s="21">
        <v>28</v>
      </c>
      <c r="AF10" s="62">
        <f>IF(ISERROR(AE10/G21),0,AE10/G21)</f>
        <v>0.608695652173913</v>
      </c>
      <c r="AG10" s="25">
        <f>IF(G21=0,1,IF(AF10&gt;=30%,1,0))</f>
        <v>1</v>
      </c>
      <c r="AH10" s="21"/>
    </row>
    <row r="11" s="1" customFormat="1" ht="29" customHeight="1" spans="1:34">
      <c r="A11" s="12"/>
      <c r="B11" s="13"/>
      <c r="C11" s="26" t="s">
        <v>111</v>
      </c>
      <c r="D11" s="26">
        <v>5</v>
      </c>
      <c r="E11" s="27" t="s">
        <v>112</v>
      </c>
      <c r="F11" s="28">
        <v>5</v>
      </c>
      <c r="G11" s="123" t="s">
        <v>591</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row>
    <row r="12" s="1" customFormat="1" ht="36" customHeight="1" spans="1:34">
      <c r="A12" s="12"/>
      <c r="B12" s="13"/>
      <c r="C12" s="30" t="s">
        <v>114</v>
      </c>
      <c r="D12" s="30">
        <v>10</v>
      </c>
      <c r="E12" s="15" t="s">
        <v>115</v>
      </c>
      <c r="F12" s="31">
        <v>10</v>
      </c>
      <c r="G12" s="32" t="s">
        <v>116</v>
      </c>
      <c r="H12" s="33"/>
      <c r="I12" s="33"/>
      <c r="J12" s="33" t="s">
        <v>117</v>
      </c>
      <c r="K12" s="33"/>
      <c r="L12" s="125" t="s">
        <v>592</v>
      </c>
      <c r="M12" s="125"/>
      <c r="N12" s="125"/>
      <c r="O12" s="125"/>
      <c r="P12" s="125"/>
      <c r="Q12" s="125"/>
      <c r="R12" s="125"/>
      <c r="S12" s="125"/>
      <c r="T12" s="125"/>
      <c r="U12" s="125"/>
      <c r="V12" s="125"/>
      <c r="W12" s="125"/>
      <c r="X12" s="125"/>
      <c r="Y12" s="125"/>
      <c r="Z12" s="125"/>
      <c r="AA12" s="125"/>
      <c r="AB12" s="125"/>
      <c r="AC12" s="125"/>
      <c r="AD12" s="125"/>
      <c r="AE12" s="125"/>
      <c r="AF12" s="125"/>
      <c r="AG12" s="125"/>
      <c r="AH12" s="125"/>
    </row>
    <row r="13" s="1" customFormat="1" ht="30" customHeight="1" spans="1:34">
      <c r="A13" s="12"/>
      <c r="B13" s="13"/>
      <c r="C13" s="34"/>
      <c r="D13" s="34"/>
      <c r="E13" s="19"/>
      <c r="F13" s="35"/>
      <c r="G13" s="32" t="s">
        <v>34</v>
      </c>
      <c r="H13" s="32" t="s">
        <v>119</v>
      </c>
      <c r="I13" s="32" t="s">
        <v>120</v>
      </c>
      <c r="J13" s="33" t="s">
        <v>121</v>
      </c>
      <c r="K13" s="33" t="s">
        <v>122</v>
      </c>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1" customFormat="1" ht="26" customHeight="1" spans="1:34">
      <c r="A14" s="12"/>
      <c r="B14" s="13"/>
      <c r="C14" s="36"/>
      <c r="D14" s="36"/>
      <c r="E14" s="23"/>
      <c r="F14" s="37"/>
      <c r="G14" s="38">
        <f>H14+I14</f>
        <v>1229</v>
      </c>
      <c r="H14" s="39">
        <v>1229</v>
      </c>
      <c r="I14" s="39"/>
      <c r="J14" s="63">
        <f>IF(ISERROR((L10+M10)/G14),0,(L10+M10)/G14)</f>
        <v>1</v>
      </c>
      <c r="K14" s="64">
        <f>IF(G21=0,8,_xlfn.IFS(J14&gt;=100%,8,J14&gt;=95%,7,J14&gt;=90%,6,J14&gt;=85%,5,J14&gt;=80%,4,J14&gt;=75%,3,J14&gt;=70%,2,J14&gt;=65%,1,J14&lt;65%,0))</f>
        <v>8</v>
      </c>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1" customFormat="1" ht="45" customHeight="1" spans="1:34">
      <c r="A15" s="12"/>
      <c r="B15" s="13"/>
      <c r="C15" s="26" t="s">
        <v>123</v>
      </c>
      <c r="D15" s="26">
        <v>5</v>
      </c>
      <c r="E15" s="27" t="s">
        <v>124</v>
      </c>
      <c r="F15" s="28">
        <v>5</v>
      </c>
      <c r="G15" s="123" t="s">
        <v>593</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1" customFormat="1" ht="66" customHeight="1" spans="1:34">
      <c r="A16" s="40" t="s">
        <v>126</v>
      </c>
      <c r="B16" s="18">
        <v>10</v>
      </c>
      <c r="C16" s="13" t="s">
        <v>127</v>
      </c>
      <c r="D16" s="13">
        <v>3</v>
      </c>
      <c r="E16" s="27" t="s">
        <v>128</v>
      </c>
      <c r="F16" s="28">
        <v>3</v>
      </c>
      <c r="G16" s="124" t="s">
        <v>594</v>
      </c>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row>
    <row r="17" s="1" customFormat="1" ht="61" customHeight="1" spans="1:34">
      <c r="A17" s="40"/>
      <c r="B17" s="18"/>
      <c r="C17" s="13" t="s">
        <v>130</v>
      </c>
      <c r="D17" s="13">
        <v>2</v>
      </c>
      <c r="E17" s="27" t="s">
        <v>131</v>
      </c>
      <c r="F17" s="28">
        <v>2</v>
      </c>
      <c r="G17" s="123" t="s">
        <v>595</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1" customFormat="1" ht="46" customHeight="1" spans="1:34">
      <c r="A18" s="41"/>
      <c r="B18" s="22"/>
      <c r="C18" s="13" t="s">
        <v>133</v>
      </c>
      <c r="D18" s="13">
        <v>5</v>
      </c>
      <c r="E18" s="27" t="s">
        <v>134</v>
      </c>
      <c r="F18" s="28">
        <v>5</v>
      </c>
      <c r="G18" s="123" t="s">
        <v>596</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126" t="s">
        <v>597</v>
      </c>
      <c r="X19" s="127"/>
      <c r="Y19" s="127"/>
      <c r="Z19" s="127"/>
      <c r="AA19" s="127"/>
      <c r="AB19" s="127"/>
      <c r="AC19" s="127"/>
      <c r="AD19" s="127"/>
      <c r="AE19" s="127"/>
      <c r="AF19" s="127"/>
      <c r="AG19" s="127"/>
      <c r="AH19" s="132"/>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28"/>
      <c r="X20" s="129"/>
      <c r="Y20" s="129"/>
      <c r="Z20" s="129"/>
      <c r="AA20" s="129"/>
      <c r="AB20" s="129"/>
      <c r="AC20" s="129"/>
      <c r="AD20" s="129"/>
      <c r="AE20" s="129"/>
      <c r="AF20" s="129"/>
      <c r="AG20" s="129"/>
      <c r="AH20" s="133"/>
    </row>
    <row r="21" s="1" customFormat="1" ht="36" customHeight="1" spans="1:34">
      <c r="A21" s="40"/>
      <c r="B21" s="18"/>
      <c r="C21" s="22"/>
      <c r="D21" s="22"/>
      <c r="E21" s="49"/>
      <c r="F21" s="50"/>
      <c r="G21" s="100">
        <v>46</v>
      </c>
      <c r="H21" s="100">
        <v>46</v>
      </c>
      <c r="I21" s="66">
        <f>IF(ISERROR(H21/G21),0,H21/G21)</f>
        <v>1</v>
      </c>
      <c r="J21" s="67">
        <f>IF(G21=0,10,IF(I21&gt;=100%,10,IF(I21&gt;=90%,I21*100-90,0)))</f>
        <v>10</v>
      </c>
      <c r="K21" s="100">
        <v>323</v>
      </c>
      <c r="L21" s="100">
        <v>323</v>
      </c>
      <c r="M21" s="66">
        <f>IF(ISERROR(L21/K21),0,L21/K21)</f>
        <v>1</v>
      </c>
      <c r="N21" s="67">
        <f>IF(K21=0,5,IF(M21&gt;=100%,5,IF(M21&gt;=95%,M21*100-95,0)))</f>
        <v>5</v>
      </c>
      <c r="O21" s="100">
        <v>122.14</v>
      </c>
      <c r="P21" s="100">
        <v>122.14</v>
      </c>
      <c r="Q21" s="66">
        <f>IF(ISERROR(P21/O21),0,P21/O21)</f>
        <v>1</v>
      </c>
      <c r="R21" s="67">
        <f>IF(O21=0,5,IF(Q21&gt;=100%,5,IF(Q21&gt;=95%,Q21*100-95,0)))</f>
        <v>5</v>
      </c>
      <c r="S21" s="39">
        <v>14349</v>
      </c>
      <c r="T21" s="39">
        <v>14349</v>
      </c>
      <c r="U21" s="66">
        <f>IF(ISERROR(T21/S21),0,T21/S21)</f>
        <v>1</v>
      </c>
      <c r="V21" s="67">
        <f>IF(S21=0,10,IF(U21&gt;=100%,10,IF(U21&gt;=90%,U21*100-90,0)))</f>
        <v>10</v>
      </c>
      <c r="W21" s="130"/>
      <c r="X21" s="131"/>
      <c r="Y21" s="131"/>
      <c r="Z21" s="131"/>
      <c r="AA21" s="131"/>
      <c r="AB21" s="131"/>
      <c r="AC21" s="131"/>
      <c r="AD21" s="131"/>
      <c r="AE21" s="131"/>
      <c r="AF21" s="131"/>
      <c r="AG21" s="131"/>
      <c r="AH21" s="134"/>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12" t="s">
        <v>598</v>
      </c>
      <c r="S22" s="12"/>
      <c r="T22" s="12"/>
      <c r="U22" s="12"/>
      <c r="V22" s="12"/>
      <c r="W22" s="12"/>
      <c r="X22" s="12"/>
      <c r="Y22" s="12"/>
      <c r="Z22" s="12"/>
      <c r="AA22" s="12"/>
      <c r="AB22" s="12"/>
      <c r="AC22" s="12"/>
      <c r="AD22" s="12"/>
      <c r="AE22" s="12"/>
      <c r="AF22" s="12"/>
      <c r="AG22" s="12"/>
      <c r="AH22" s="12"/>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
      <c r="S23" s="12"/>
      <c r="T23" s="12"/>
      <c r="U23" s="12"/>
      <c r="V23" s="12"/>
      <c r="W23" s="12"/>
      <c r="X23" s="12"/>
      <c r="Y23" s="12"/>
      <c r="Z23" s="12"/>
      <c r="AA23" s="12"/>
      <c r="AB23" s="12"/>
      <c r="AC23" s="12"/>
      <c r="AD23" s="12"/>
      <c r="AE23" s="12"/>
      <c r="AF23" s="12"/>
      <c r="AG23" s="12"/>
      <c r="AH23" s="12"/>
    </row>
    <row r="24" s="1" customFormat="1" ht="36" customHeight="1" spans="1:34">
      <c r="A24" s="40"/>
      <c r="B24" s="18"/>
      <c r="C24" s="18"/>
      <c r="D24" s="18"/>
      <c r="E24" s="47"/>
      <c r="F24" s="48"/>
      <c r="G24" s="51">
        <v>28</v>
      </c>
      <c r="H24" s="52">
        <f>IF(ISERROR(G24/G21),0,G24/G21)</f>
        <v>0.608695652173913</v>
      </c>
      <c r="I24" s="68">
        <f>IF(G21=0,1,IF(H24&gt;=60%,1,0))</f>
        <v>1</v>
      </c>
      <c r="J24" s="51">
        <v>29</v>
      </c>
      <c r="K24" s="52">
        <f>IF(ISERROR(J24/G21),0,J24/G21)</f>
        <v>0.630434782608696</v>
      </c>
      <c r="L24" s="68">
        <f>IF(G21=0,1,IF(K24&gt;=60%,1,0))</f>
        <v>1</v>
      </c>
      <c r="M24" s="51">
        <v>46</v>
      </c>
      <c r="N24" s="52">
        <f>IF(ISERROR(M24/G21),0,M24/G21)</f>
        <v>1</v>
      </c>
      <c r="O24" s="68">
        <f>IF(G21=0,2,IF(N24&gt;=100%,2,0))</f>
        <v>2</v>
      </c>
      <c r="P24" s="51">
        <v>1</v>
      </c>
      <c r="Q24" s="68">
        <f>IF(G21=0,1,IF(P24=1,1,0))</f>
        <v>1</v>
      </c>
      <c r="R24" s="12"/>
      <c r="S24" s="12"/>
      <c r="T24" s="12"/>
      <c r="U24" s="12"/>
      <c r="V24" s="12"/>
      <c r="W24" s="12"/>
      <c r="X24" s="12"/>
      <c r="Y24" s="12"/>
      <c r="Z24" s="12"/>
      <c r="AA24" s="12"/>
      <c r="AB24" s="12"/>
      <c r="AC24" s="12"/>
      <c r="AD24" s="12"/>
      <c r="AE24" s="12"/>
      <c r="AF24" s="12"/>
      <c r="AG24" s="12"/>
      <c r="AH24" s="12"/>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12" t="s">
        <v>599</v>
      </c>
      <c r="W25" s="12"/>
      <c r="X25" s="12"/>
      <c r="Y25" s="12"/>
      <c r="Z25" s="12"/>
      <c r="AA25" s="12"/>
      <c r="AB25" s="12"/>
      <c r="AC25" s="12"/>
      <c r="AD25" s="12"/>
      <c r="AE25" s="12"/>
      <c r="AF25" s="12"/>
      <c r="AG25" s="12"/>
      <c r="AH25" s="12"/>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
      <c r="W26" s="12"/>
      <c r="X26" s="12"/>
      <c r="Y26" s="12"/>
      <c r="Z26" s="12"/>
      <c r="AA26" s="12"/>
      <c r="AB26" s="12"/>
      <c r="AC26" s="12"/>
      <c r="AD26" s="12"/>
      <c r="AE26" s="12"/>
      <c r="AF26" s="12"/>
      <c r="AG26" s="12"/>
      <c r="AH26" s="12"/>
    </row>
    <row r="27" s="1" customFormat="1" ht="38" customHeight="1" spans="1:34">
      <c r="A27" s="40"/>
      <c r="B27" s="18"/>
      <c r="C27" s="22"/>
      <c r="D27" s="22"/>
      <c r="E27" s="49"/>
      <c r="F27" s="50"/>
      <c r="G27" s="51">
        <v>46</v>
      </c>
      <c r="H27" s="52">
        <f>IF(ISERROR(G27/G21),0,G27/G21)</f>
        <v>1</v>
      </c>
      <c r="I27" s="68">
        <f>IF(G21=0,1,IF(H27&gt;=85%,1,0))</f>
        <v>1</v>
      </c>
      <c r="J27" s="51">
        <v>46</v>
      </c>
      <c r="K27" s="52">
        <f>IF(ISERROR(J27/G21),0,J27/G21)</f>
        <v>1</v>
      </c>
      <c r="L27" s="68">
        <f>IF(G21=0,4,IF(K27&gt;=85%,4,0))</f>
        <v>4</v>
      </c>
      <c r="M27" s="51">
        <v>46</v>
      </c>
      <c r="N27" s="52">
        <f>IF(ISERROR(M27/G21),0,M27/G21)</f>
        <v>1</v>
      </c>
      <c r="O27" s="68">
        <f>IF(G21=0,2,IF(N27&gt;=85%,2,0))</f>
        <v>2</v>
      </c>
      <c r="P27" s="51">
        <v>40</v>
      </c>
      <c r="Q27" s="52">
        <f>IF(ISERROR(P27/G21),0,P27/G21)</f>
        <v>0.869565217391304</v>
      </c>
      <c r="R27" s="68">
        <f>IF(G21=0,2,IF(Q27&gt;=85%,2,0))</f>
        <v>2</v>
      </c>
      <c r="S27" s="51">
        <v>24</v>
      </c>
      <c r="T27" s="52">
        <f>IF(ISERROR(S27/G21),0,S27/G21)</f>
        <v>0.521739130434783</v>
      </c>
      <c r="U27" s="68">
        <f>IF(G21=0,1,IF(T27&gt;=50%,1,0))</f>
        <v>1</v>
      </c>
      <c r="V27" s="12"/>
      <c r="W27" s="12"/>
      <c r="X27" s="12"/>
      <c r="Y27" s="12"/>
      <c r="Z27" s="12"/>
      <c r="AA27" s="12"/>
      <c r="AB27" s="12"/>
      <c r="AC27" s="12"/>
      <c r="AD27" s="12"/>
      <c r="AE27" s="12"/>
      <c r="AF27" s="12"/>
      <c r="AG27" s="12"/>
      <c r="AH27" s="12"/>
    </row>
    <row r="28" s="1" customFormat="1" ht="41" customHeight="1" spans="1:34">
      <c r="A28" s="40"/>
      <c r="B28" s="18"/>
      <c r="C28" s="13" t="s">
        <v>167</v>
      </c>
      <c r="D28" s="13">
        <v>4</v>
      </c>
      <c r="E28" s="53" t="s">
        <v>168</v>
      </c>
      <c r="F28" s="28">
        <v>4</v>
      </c>
      <c r="G28" s="12" t="s">
        <v>600</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124" t="s">
        <v>601</v>
      </c>
      <c r="P29" s="123"/>
      <c r="Q29" s="123"/>
      <c r="R29" s="123"/>
      <c r="S29" s="123"/>
      <c r="T29" s="123"/>
      <c r="U29" s="123"/>
      <c r="V29" s="123"/>
      <c r="W29" s="123"/>
      <c r="X29" s="123"/>
      <c r="Y29" s="123"/>
      <c r="Z29" s="123"/>
      <c r="AA29" s="123"/>
      <c r="AB29" s="123"/>
      <c r="AC29" s="123"/>
      <c r="AD29" s="123"/>
      <c r="AE29" s="123"/>
      <c r="AF29" s="123"/>
      <c r="AG29" s="123"/>
      <c r="AH29" s="123"/>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123"/>
      <c r="P30" s="123"/>
      <c r="Q30" s="123"/>
      <c r="R30" s="123"/>
      <c r="S30" s="123"/>
      <c r="T30" s="123"/>
      <c r="U30" s="123"/>
      <c r="V30" s="123"/>
      <c r="W30" s="123"/>
      <c r="X30" s="123"/>
      <c r="Y30" s="123"/>
      <c r="Z30" s="123"/>
      <c r="AA30" s="123"/>
      <c r="AB30" s="123"/>
      <c r="AC30" s="123"/>
      <c r="AD30" s="123"/>
      <c r="AE30" s="123"/>
      <c r="AF30" s="123"/>
      <c r="AG30" s="123"/>
      <c r="AH30" s="123"/>
    </row>
    <row r="31" s="1" customFormat="1" ht="35" customHeight="1" spans="1:34">
      <c r="A31" s="40"/>
      <c r="B31" s="18"/>
      <c r="C31" s="13"/>
      <c r="D31" s="13"/>
      <c r="E31" s="53"/>
      <c r="F31" s="50"/>
      <c r="G31" s="51">
        <v>46</v>
      </c>
      <c r="H31" s="54">
        <f>IF(ISERROR(G31/G21),0,G31/G21)</f>
        <v>1</v>
      </c>
      <c r="I31" s="52"/>
      <c r="J31" s="68">
        <f>IF(G21=0,2,IF(H31&gt;=60%,2,0))</f>
        <v>2</v>
      </c>
      <c r="K31" s="51">
        <v>28</v>
      </c>
      <c r="L31" s="54">
        <f>IF(ISERROR(K31/G21),0,K31/G21)</f>
        <v>0.608695652173913</v>
      </c>
      <c r="M31" s="52"/>
      <c r="N31" s="68">
        <f>IF(G21=0,2,IF(L31&gt;=60%,2,0))</f>
        <v>2</v>
      </c>
      <c r="O31" s="123"/>
      <c r="P31" s="123"/>
      <c r="Q31" s="123"/>
      <c r="R31" s="123"/>
      <c r="S31" s="123"/>
      <c r="T31" s="123"/>
      <c r="U31" s="123"/>
      <c r="V31" s="123"/>
      <c r="W31" s="123"/>
      <c r="X31" s="123"/>
      <c r="Y31" s="123"/>
      <c r="Z31" s="123"/>
      <c r="AA31" s="123"/>
      <c r="AB31" s="123"/>
      <c r="AC31" s="123"/>
      <c r="AD31" s="123"/>
      <c r="AE31" s="123"/>
      <c r="AF31" s="123"/>
      <c r="AG31" s="123"/>
      <c r="AH31" s="123"/>
    </row>
    <row r="32" s="1" customFormat="1" ht="51" customHeight="1" spans="1:34">
      <c r="A32" s="40"/>
      <c r="B32" s="18"/>
      <c r="C32" s="22" t="s">
        <v>173</v>
      </c>
      <c r="D32" s="55">
        <v>2</v>
      </c>
      <c r="E32" s="49" t="s">
        <v>174</v>
      </c>
      <c r="F32" s="56">
        <v>2</v>
      </c>
      <c r="G32" s="123" t="s">
        <v>602</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1" customFormat="1" ht="45" customHeight="1" spans="1:34">
      <c r="A33" s="40"/>
      <c r="B33" s="18"/>
      <c r="C33" s="14" t="s">
        <v>176</v>
      </c>
      <c r="D33" s="14">
        <v>5</v>
      </c>
      <c r="E33" s="42" t="s">
        <v>177</v>
      </c>
      <c r="F33" s="43">
        <f>IF(G34&gt;=80%,5,IF(G34&gt;75%,(G34-75%)*100,0))</f>
        <v>5</v>
      </c>
      <c r="G33" s="29" t="s">
        <v>178</v>
      </c>
      <c r="H33" s="123" t="s">
        <v>603</v>
      </c>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1" customFormat="1" ht="35" customHeight="1" spans="1:34">
      <c r="A34" s="41"/>
      <c r="B34" s="22"/>
      <c r="C34" s="22"/>
      <c r="D34" s="22"/>
      <c r="E34" s="49"/>
      <c r="F34" s="50"/>
      <c r="G34" s="88">
        <v>0.99</v>
      </c>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row r="35" s="2" customFormat="1" ht="30" customHeight="1" spans="1:34">
      <c r="A35" s="12" t="s">
        <v>34</v>
      </c>
      <c r="B35" s="12"/>
      <c r="C35" s="12"/>
      <c r="D35" s="57">
        <f>B6+B16+B20+B33</f>
        <v>100</v>
      </c>
      <c r="E35" s="58"/>
      <c r="F35" s="59">
        <f>SUM(F6:F33)</f>
        <v>97</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7"/>
  <sheetViews>
    <sheetView view="pageBreakPreview" zoomScaleNormal="100"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36.5" style="109" customWidth="1"/>
    <col min="6" max="6" width="7.75" style="2" customWidth="1"/>
    <col min="7" max="7" width="7.625" style="2" customWidth="1"/>
    <col min="8" max="8" width="7.5" style="2" customWidth="1"/>
    <col min="9" max="9" width="6.625" style="2" customWidth="1"/>
    <col min="10" max="10" width="8.625" style="2" customWidth="1"/>
    <col min="11" max="11" width="7.25" style="2" customWidth="1"/>
    <col min="12" max="14" width="9" style="2"/>
    <col min="15" max="15" width="6.875" style="2" customWidth="1"/>
    <col min="16" max="16" width="9" style="2"/>
    <col min="17" max="17" width="6.75" style="2" customWidth="1"/>
    <col min="18" max="18" width="7.75" style="2" customWidth="1"/>
    <col min="19" max="19" width="9" style="2"/>
    <col min="20" max="20" width="7" style="2" customWidth="1"/>
    <col min="21" max="21" width="7.125" style="2" customWidth="1"/>
    <col min="22" max="22" width="7.25" style="2" customWidth="1"/>
    <col min="23" max="23" width="7.625" style="2" customWidth="1"/>
    <col min="24" max="24" width="8.375" style="2" customWidth="1"/>
    <col min="25" max="25" width="12.5" style="2" customWidth="1"/>
    <col min="26" max="26" width="9.625" style="2" customWidth="1"/>
    <col min="27" max="27" width="9.875" style="2" customWidth="1"/>
    <col min="28" max="28" width="8.5" style="2" customWidth="1"/>
    <col min="29" max="29" width="10.875" style="2" customWidth="1"/>
    <col min="30" max="30" width="7.875" style="2" customWidth="1"/>
    <col min="31" max="31" width="7" style="2" customWidth="1"/>
    <col min="32" max="32" width="9.375" style="2" customWidth="1"/>
    <col min="33" max="33" width="5.75" style="2" customWidth="1"/>
    <col min="34" max="34" width="8.125" style="2" customWidth="1"/>
    <col min="35" max="16384" width="9" style="2"/>
  </cols>
  <sheetData>
    <row r="1" s="1" customFormat="1" spans="1:5">
      <c r="A1" s="4" t="s">
        <v>77</v>
      </c>
      <c r="C1" s="5"/>
      <c r="E1" s="110"/>
    </row>
    <row r="2" s="1" customFormat="1" ht="39" customHeight="1" spans="1:34">
      <c r="A2" s="6" t="s">
        <v>78</v>
      </c>
      <c r="B2" s="6"/>
      <c r="C2" s="6"/>
      <c r="D2" s="6"/>
      <c r="E2" s="111"/>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112"/>
      <c r="F3" s="7"/>
      <c r="AB3" s="74"/>
      <c r="AE3" s="74" t="s">
        <v>80</v>
      </c>
      <c r="AF3" s="74"/>
    </row>
    <row r="4" s="1" customFormat="1" ht="27" customHeight="1" spans="1:34">
      <c r="A4" s="9" t="s">
        <v>81</v>
      </c>
      <c r="B4" s="9"/>
      <c r="C4" s="9"/>
      <c r="D4" s="9"/>
      <c r="E4" s="113"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113"/>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14" t="s">
        <v>90</v>
      </c>
      <c r="F6" s="16">
        <v>1</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15"/>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15"/>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15"/>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116"/>
      <c r="F10" s="24"/>
      <c r="G10" s="25">
        <f>H10+N10+R10+U10</f>
        <v>0</v>
      </c>
      <c r="H10" s="25">
        <f>I10+L10+M10</f>
        <v>0</v>
      </c>
      <c r="I10" s="21">
        <v>0</v>
      </c>
      <c r="J10" s="62">
        <f>IF(ISERROR(I10/G10),0,I10/G10)</f>
        <v>0</v>
      </c>
      <c r="K10" s="25">
        <f>IF(G21=0,2,IF(I10&gt;0,2,0))</f>
        <v>0</v>
      </c>
      <c r="L10" s="21">
        <v>0</v>
      </c>
      <c r="M10" s="17">
        <v>0</v>
      </c>
      <c r="N10" s="21">
        <v>0</v>
      </c>
      <c r="O10" s="25">
        <f>M10+N10</f>
        <v>0</v>
      </c>
      <c r="P10" s="62">
        <f>IF(ISERROR(O10/G10),0,O10/G10)</f>
        <v>0</v>
      </c>
      <c r="Q10" s="25">
        <f>IF(AND(G21=0,G10&gt;=0),2,IF(P10=0,0,IF(P10&lt;=40%,2,0)))</f>
        <v>0</v>
      </c>
      <c r="R10" s="21">
        <v>0</v>
      </c>
      <c r="S10" s="62">
        <f>IF(ISERROR(R10/G10),0,R10/G10)</f>
        <v>0</v>
      </c>
      <c r="T10" s="25">
        <f>IF(AND(G21=0,G10&gt;=0),2,IF(S10=0,0,IF(S10&gt;=20%,2,0)))</f>
        <v>0</v>
      </c>
      <c r="U10" s="21">
        <v>0</v>
      </c>
      <c r="V10" s="21">
        <v>0</v>
      </c>
      <c r="W10" s="62">
        <f>IF(ISERROR(V10/G21),0,V10/G21)</f>
        <v>0</v>
      </c>
      <c r="X10" s="25">
        <f>IF(G21=0,1,IF(W10&gt;=30%,1,0))</f>
        <v>0</v>
      </c>
      <c r="Y10" s="25">
        <f>IF(OR(AA10&gt;0,AB10&gt;0),1,0)</f>
        <v>0</v>
      </c>
      <c r="Z10" s="25">
        <f>IF(G21=0,1,IF(Y10=1,1,0))</f>
        <v>0</v>
      </c>
      <c r="AA10" s="21">
        <v>0</v>
      </c>
      <c r="AB10" s="21">
        <v>0</v>
      </c>
      <c r="AC10" s="21">
        <v>0</v>
      </c>
      <c r="AD10" s="25">
        <f>IF(G21=0,1,IF(AC10=1,1,0))</f>
        <v>0</v>
      </c>
      <c r="AE10" s="21">
        <v>6</v>
      </c>
      <c r="AF10" s="62">
        <f>IF(ISERROR(AE10/G21),0,AE10/G21)</f>
        <v>0.6</v>
      </c>
      <c r="AG10" s="25">
        <f>IF(G21=0,1,IF(AF10&gt;=30%,1,0))</f>
        <v>1</v>
      </c>
      <c r="AH10" s="21"/>
    </row>
    <row r="11" s="1" customFormat="1" ht="29" customHeight="1" spans="1:34">
      <c r="A11" s="12"/>
      <c r="B11" s="13"/>
      <c r="C11" s="26" t="s">
        <v>111</v>
      </c>
      <c r="D11" s="26">
        <v>5</v>
      </c>
      <c r="E11" s="117" t="s">
        <v>112</v>
      </c>
      <c r="F11" s="28">
        <v>5</v>
      </c>
      <c r="G11" s="29" t="s">
        <v>264</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14" t="s">
        <v>115</v>
      </c>
      <c r="F12" s="31">
        <v>10</v>
      </c>
      <c r="G12" s="32" t="s">
        <v>116</v>
      </c>
      <c r="H12" s="33"/>
      <c r="I12" s="33"/>
      <c r="J12" s="33" t="s">
        <v>117</v>
      </c>
      <c r="K12" s="33"/>
      <c r="L12" s="33" t="s">
        <v>604</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15"/>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12" customHeight="1" spans="1:34">
      <c r="A14" s="12"/>
      <c r="B14" s="13"/>
      <c r="C14" s="36"/>
      <c r="D14" s="36"/>
      <c r="E14" s="116"/>
      <c r="F14" s="37"/>
      <c r="G14" s="38">
        <f>H14+I14</f>
        <v>1237</v>
      </c>
      <c r="H14" s="39">
        <v>1237</v>
      </c>
      <c r="I14" s="39"/>
      <c r="J14" s="63">
        <f>IF(ISERROR((L10+M10)/G14),0,(L10+M10)/G14)</f>
        <v>0</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66" customHeight="1" spans="1:34">
      <c r="A15" s="12"/>
      <c r="B15" s="13"/>
      <c r="C15" s="26" t="s">
        <v>123</v>
      </c>
      <c r="D15" s="26">
        <v>5</v>
      </c>
      <c r="E15" s="117" t="s">
        <v>124</v>
      </c>
      <c r="F15" s="28">
        <v>5</v>
      </c>
      <c r="G15" s="29" t="s">
        <v>605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117" t="s">
        <v>128</v>
      </c>
      <c r="F16" s="28">
        <v>3</v>
      </c>
      <c r="G16" s="29" t="s">
        <v>606</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117" t="s">
        <v>131</v>
      </c>
      <c r="F17" s="28">
        <v>2</v>
      </c>
      <c r="G17" s="29" t="s">
        <v>607</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117" t="s">
        <v>134</v>
      </c>
      <c r="F18" s="28">
        <v>5</v>
      </c>
      <c r="G18" s="29" t="s">
        <v>565</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30" customHeight="1" spans="1:34">
      <c r="A19" s="40"/>
      <c r="B19" s="18"/>
      <c r="C19" s="14" t="s">
        <v>136</v>
      </c>
      <c r="D19" s="14">
        <v>30</v>
      </c>
      <c r="E19" s="118" t="s">
        <v>137</v>
      </c>
      <c r="F19" s="43">
        <v>30</v>
      </c>
      <c r="G19" s="44" t="s">
        <v>138</v>
      </c>
      <c r="H19" s="45"/>
      <c r="I19" s="45"/>
      <c r="J19" s="65"/>
      <c r="K19" s="44" t="s">
        <v>21</v>
      </c>
      <c r="L19" s="45"/>
      <c r="M19" s="45"/>
      <c r="N19" s="65"/>
      <c r="O19" s="44" t="s">
        <v>139</v>
      </c>
      <c r="P19" s="45"/>
      <c r="Q19" s="45"/>
      <c r="R19" s="65"/>
      <c r="S19" s="44" t="s">
        <v>140</v>
      </c>
      <c r="T19" s="45"/>
      <c r="U19" s="45"/>
      <c r="V19" s="65"/>
      <c r="W19" s="69" t="s">
        <v>608</v>
      </c>
      <c r="X19" s="70"/>
      <c r="Y19" s="70"/>
      <c r="Z19" s="70"/>
      <c r="AA19" s="70"/>
      <c r="AB19" s="70"/>
      <c r="AC19" s="70"/>
      <c r="AD19" s="70"/>
      <c r="AE19" s="70"/>
      <c r="AF19" s="70"/>
      <c r="AG19" s="70"/>
      <c r="AH19" s="76"/>
    </row>
    <row r="20" s="1" customFormat="1" ht="24" customHeight="1" spans="1:34">
      <c r="A20" s="46" t="s">
        <v>142</v>
      </c>
      <c r="B20" s="14">
        <v>60</v>
      </c>
      <c r="C20" s="18"/>
      <c r="D20" s="18"/>
      <c r="E20" s="119"/>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15" customHeight="1" spans="1:34">
      <c r="A21" s="40"/>
      <c r="B21" s="18"/>
      <c r="C21" s="22"/>
      <c r="D21" s="22"/>
      <c r="E21" s="120"/>
      <c r="F21" s="50"/>
      <c r="G21" s="39">
        <v>10</v>
      </c>
      <c r="H21" s="39">
        <v>10</v>
      </c>
      <c r="I21" s="66">
        <f>IF(ISERROR(H21/G21),0,H21/G21)</f>
        <v>1</v>
      </c>
      <c r="J21" s="67">
        <f>IF(G21=0,10,IF(I21&gt;=100%,10,IF(I21&gt;=90%,I21*100-90,0)))</f>
        <v>10</v>
      </c>
      <c r="K21" s="39">
        <v>31</v>
      </c>
      <c r="L21" s="39">
        <v>31</v>
      </c>
      <c r="M21" s="66">
        <f>IF(ISERROR(L21/K21),0,L21/K21)</f>
        <v>1</v>
      </c>
      <c r="N21" s="67">
        <f>IF(K21=0,5,IF(M21&gt;=100%,5,IF(M21&gt;=95%,M21*100-95,0)))</f>
        <v>5</v>
      </c>
      <c r="O21" s="39">
        <v>10.66</v>
      </c>
      <c r="P21" s="39">
        <v>10.66</v>
      </c>
      <c r="Q21" s="66">
        <f>IF(ISERROR(P21/O21),0,P21/O21)</f>
        <v>1</v>
      </c>
      <c r="R21" s="67">
        <f>IF(O21=0,5,IF(Q21&gt;=100%,5,IF(Q21&gt;=95%,Q21*100-95,0)))</f>
        <v>5</v>
      </c>
      <c r="S21" s="39">
        <v>1023</v>
      </c>
      <c r="T21" s="39">
        <v>1023</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118" t="s">
        <v>153</v>
      </c>
      <c r="F22" s="43">
        <v>4</v>
      </c>
      <c r="G22" s="12" t="s">
        <v>154</v>
      </c>
      <c r="H22" s="29"/>
      <c r="I22" s="29"/>
      <c r="J22" s="12" t="s">
        <v>155</v>
      </c>
      <c r="K22" s="29"/>
      <c r="L22" s="29"/>
      <c r="M22" s="29" t="s">
        <v>156</v>
      </c>
      <c r="N22" s="29"/>
      <c r="O22" s="29"/>
      <c r="P22" s="29" t="s">
        <v>157</v>
      </c>
      <c r="Q22" s="29"/>
      <c r="R22" s="12" t="s">
        <v>609</v>
      </c>
      <c r="S22" s="12"/>
      <c r="T22" s="12"/>
      <c r="U22" s="12"/>
      <c r="V22" s="12"/>
      <c r="W22" s="12"/>
      <c r="X22" s="12"/>
      <c r="Y22" s="12"/>
      <c r="Z22" s="12"/>
      <c r="AA22" s="12"/>
      <c r="AB22" s="12"/>
      <c r="AC22" s="12"/>
      <c r="AD22" s="12"/>
      <c r="AE22" s="12"/>
      <c r="AF22" s="12"/>
      <c r="AG22" s="12"/>
      <c r="AH22" s="12"/>
    </row>
    <row r="23" s="1" customFormat="1" ht="50" customHeight="1" spans="1:34">
      <c r="A23" s="40"/>
      <c r="B23" s="18"/>
      <c r="C23" s="18"/>
      <c r="D23" s="18"/>
      <c r="E23" s="119"/>
      <c r="F23" s="48"/>
      <c r="G23" s="29" t="s">
        <v>26</v>
      </c>
      <c r="H23" s="12" t="s">
        <v>159</v>
      </c>
      <c r="I23" s="29" t="s">
        <v>105</v>
      </c>
      <c r="J23" s="29" t="s">
        <v>26</v>
      </c>
      <c r="K23" s="12" t="s">
        <v>159</v>
      </c>
      <c r="L23" s="29" t="s">
        <v>105</v>
      </c>
      <c r="M23" s="29" t="s">
        <v>26</v>
      </c>
      <c r="N23" s="12" t="s">
        <v>159</v>
      </c>
      <c r="O23" s="29" t="s">
        <v>105</v>
      </c>
      <c r="P23" s="12" t="s">
        <v>160</v>
      </c>
      <c r="Q23" s="29" t="s">
        <v>105</v>
      </c>
      <c r="R23" s="12"/>
      <c r="S23" s="12"/>
      <c r="T23" s="12"/>
      <c r="U23" s="12"/>
      <c r="V23" s="12"/>
      <c r="W23" s="12"/>
      <c r="X23" s="12"/>
      <c r="Y23" s="12"/>
      <c r="Z23" s="12"/>
      <c r="AA23" s="12"/>
      <c r="AB23" s="12"/>
      <c r="AC23" s="12"/>
      <c r="AD23" s="12"/>
      <c r="AE23" s="12"/>
      <c r="AF23" s="12"/>
      <c r="AG23" s="12"/>
      <c r="AH23" s="12"/>
    </row>
    <row r="24" s="1" customFormat="1" ht="36" customHeight="1" spans="1:34">
      <c r="A24" s="40"/>
      <c r="B24" s="18"/>
      <c r="C24" s="18"/>
      <c r="D24" s="18"/>
      <c r="E24" s="119"/>
      <c r="F24" s="48"/>
      <c r="G24" s="51">
        <v>10</v>
      </c>
      <c r="H24" s="52">
        <f>IF(ISERROR(G24/G21),0,G24/G21)</f>
        <v>1</v>
      </c>
      <c r="I24" s="68">
        <f>IF(G21=0,1,IF(H24&gt;=60%,1,0))</f>
        <v>1</v>
      </c>
      <c r="J24" s="51">
        <v>10</v>
      </c>
      <c r="K24" s="52">
        <f>IF(ISERROR(J24/G21),0,J24/G21)</f>
        <v>1</v>
      </c>
      <c r="L24" s="68">
        <f>IF(G21=0,1,IF(K24&gt;=60%,1,0))</f>
        <v>1</v>
      </c>
      <c r="M24" s="51">
        <v>10</v>
      </c>
      <c r="N24" s="52">
        <f>IF(ISERROR(M24/G21),0,M24/G21)</f>
        <v>1</v>
      </c>
      <c r="O24" s="68">
        <f>IF(G21=0,2,IF(N24&gt;=100%,2,0))</f>
        <v>2</v>
      </c>
      <c r="P24" s="51">
        <v>0</v>
      </c>
      <c r="Q24" s="68">
        <f>IF(G21=0,1,IF(P24=1,1,0))</f>
        <v>0</v>
      </c>
      <c r="R24" s="12"/>
      <c r="S24" s="12"/>
      <c r="T24" s="12"/>
      <c r="U24" s="12"/>
      <c r="V24" s="12"/>
      <c r="W24" s="12"/>
      <c r="X24" s="12"/>
      <c r="Y24" s="12"/>
      <c r="Z24" s="12"/>
      <c r="AA24" s="12"/>
      <c r="AB24" s="12"/>
      <c r="AC24" s="12"/>
      <c r="AD24" s="12"/>
      <c r="AE24" s="12"/>
      <c r="AF24" s="12"/>
      <c r="AG24" s="12"/>
      <c r="AH24" s="12"/>
    </row>
    <row r="25" s="1" customFormat="1" ht="42" customHeight="1" spans="1:34">
      <c r="A25" s="40"/>
      <c r="B25" s="18"/>
      <c r="C25" s="14" t="s">
        <v>161</v>
      </c>
      <c r="D25" s="14">
        <v>10</v>
      </c>
      <c r="E25" s="118" t="s">
        <v>162</v>
      </c>
      <c r="F25" s="43">
        <v>10</v>
      </c>
      <c r="G25" s="29" t="s">
        <v>154</v>
      </c>
      <c r="H25" s="29"/>
      <c r="I25" s="29"/>
      <c r="J25" s="29"/>
      <c r="K25" s="29"/>
      <c r="L25" s="29"/>
      <c r="M25" s="29" t="s">
        <v>155</v>
      </c>
      <c r="N25" s="29"/>
      <c r="O25" s="29"/>
      <c r="P25" s="29" t="s">
        <v>156</v>
      </c>
      <c r="Q25" s="29"/>
      <c r="R25" s="29"/>
      <c r="S25" s="29" t="s">
        <v>157</v>
      </c>
      <c r="T25" s="29"/>
      <c r="U25" s="29"/>
      <c r="V25" s="12" t="s">
        <v>610</v>
      </c>
      <c r="W25" s="12"/>
      <c r="X25" s="12"/>
      <c r="Y25" s="12"/>
      <c r="Z25" s="12"/>
      <c r="AA25" s="12"/>
      <c r="AB25" s="12"/>
      <c r="AC25" s="12"/>
      <c r="AD25" s="12"/>
      <c r="AE25" s="12"/>
      <c r="AF25" s="12"/>
      <c r="AG25" s="12"/>
      <c r="AH25" s="12"/>
    </row>
    <row r="26" s="1" customFormat="1" ht="36" customHeight="1" spans="1:34">
      <c r="A26" s="40"/>
      <c r="B26" s="18"/>
      <c r="C26" s="18"/>
      <c r="D26" s="18"/>
      <c r="E26" s="119"/>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
      <c r="W26" s="12"/>
      <c r="X26" s="12"/>
      <c r="Y26" s="12"/>
      <c r="Z26" s="12"/>
      <c r="AA26" s="12"/>
      <c r="AB26" s="12"/>
      <c r="AC26" s="12"/>
      <c r="AD26" s="12"/>
      <c r="AE26" s="12"/>
      <c r="AF26" s="12"/>
      <c r="AG26" s="12"/>
      <c r="AH26" s="12"/>
    </row>
    <row r="27" s="1" customFormat="1" ht="38" customHeight="1" spans="1:34">
      <c r="A27" s="40"/>
      <c r="B27" s="18"/>
      <c r="C27" s="22"/>
      <c r="D27" s="22"/>
      <c r="E27" s="120"/>
      <c r="F27" s="50"/>
      <c r="G27" s="51">
        <v>10</v>
      </c>
      <c r="H27" s="52">
        <f>IF(ISERROR(G27/G21),0,G27/G21)</f>
        <v>1</v>
      </c>
      <c r="I27" s="68">
        <f>IF(G21=0,1,IF(H27&gt;=85%,1,0))</f>
        <v>1</v>
      </c>
      <c r="J27" s="51">
        <v>10</v>
      </c>
      <c r="K27" s="52">
        <f>IF(ISERROR(J27/G21),0,J27/G21)</f>
        <v>1</v>
      </c>
      <c r="L27" s="68">
        <f>IF(G21=0,4,IF(K27&gt;=85%,4,0))</f>
        <v>4</v>
      </c>
      <c r="M27" s="51">
        <v>10</v>
      </c>
      <c r="N27" s="52">
        <f>IF(ISERROR(M27/G21),0,M27/G21)</f>
        <v>1</v>
      </c>
      <c r="O27" s="68">
        <f>IF(G21=0,2,IF(N27&gt;=85%,2,0))</f>
        <v>2</v>
      </c>
      <c r="P27" s="51">
        <v>10</v>
      </c>
      <c r="Q27" s="52">
        <f>IF(ISERROR(P27/G21),0,P27/G21)</f>
        <v>1</v>
      </c>
      <c r="R27" s="68">
        <f>IF(G21=0,2,IF(Q27&gt;=85%,2,0))</f>
        <v>2</v>
      </c>
      <c r="S27" s="51">
        <v>10</v>
      </c>
      <c r="T27" s="52">
        <f>IF(ISERROR(S27/G21),0,S27/G21)</f>
        <v>1</v>
      </c>
      <c r="U27" s="68">
        <f>IF(G21=0,1,IF(T27&gt;=50%,1,0))</f>
        <v>1</v>
      </c>
      <c r="V27" s="12"/>
      <c r="W27" s="12"/>
      <c r="X27" s="12"/>
      <c r="Y27" s="12"/>
      <c r="Z27" s="12"/>
      <c r="AA27" s="12"/>
      <c r="AB27" s="12"/>
      <c r="AC27" s="12"/>
      <c r="AD27" s="12"/>
      <c r="AE27" s="12"/>
      <c r="AF27" s="12"/>
      <c r="AG27" s="12"/>
      <c r="AH27" s="12"/>
    </row>
    <row r="28" s="1" customFormat="1" ht="80" customHeight="1" spans="1:34">
      <c r="A28" s="40"/>
      <c r="B28" s="18"/>
      <c r="C28" s="13" t="s">
        <v>167</v>
      </c>
      <c r="D28" s="13">
        <v>4</v>
      </c>
      <c r="E28" s="121" t="s">
        <v>168</v>
      </c>
      <c r="F28" s="28">
        <v>4</v>
      </c>
      <c r="G28" s="29" t="s">
        <v>503</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33" customHeight="1" spans="1:34">
      <c r="A29" s="40"/>
      <c r="B29" s="18"/>
      <c r="C29" s="13" t="s">
        <v>170</v>
      </c>
      <c r="D29" s="13">
        <v>4</v>
      </c>
      <c r="E29" s="121" t="s">
        <v>171</v>
      </c>
      <c r="F29" s="43">
        <v>4</v>
      </c>
      <c r="G29" s="12" t="s">
        <v>18</v>
      </c>
      <c r="H29" s="12"/>
      <c r="I29" s="12"/>
      <c r="J29" s="12"/>
      <c r="K29" s="12" t="s">
        <v>19</v>
      </c>
      <c r="L29" s="12"/>
      <c r="M29" s="12"/>
      <c r="N29" s="12"/>
      <c r="O29" s="12" t="s">
        <v>611</v>
      </c>
      <c r="P29" s="12"/>
      <c r="Q29" s="12"/>
      <c r="R29" s="12"/>
      <c r="S29" s="12"/>
      <c r="T29" s="12"/>
      <c r="U29" s="12"/>
      <c r="V29" s="12"/>
      <c r="W29" s="12"/>
      <c r="X29" s="12"/>
      <c r="Y29" s="12"/>
      <c r="Z29" s="12"/>
      <c r="AA29" s="12"/>
      <c r="AB29" s="12"/>
      <c r="AC29" s="12"/>
      <c r="AD29" s="12"/>
      <c r="AE29" s="12"/>
      <c r="AF29" s="12"/>
      <c r="AG29" s="12"/>
      <c r="AH29" s="12"/>
    </row>
    <row r="30" s="1" customFormat="1" ht="23" customHeight="1" spans="1:34">
      <c r="A30" s="40"/>
      <c r="B30" s="18"/>
      <c r="C30" s="13"/>
      <c r="D30" s="13"/>
      <c r="E30" s="121"/>
      <c r="F30" s="48"/>
      <c r="G30" s="29" t="s">
        <v>26</v>
      </c>
      <c r="H30" s="29" t="s">
        <v>27</v>
      </c>
      <c r="I30" s="29"/>
      <c r="J30" s="29" t="s">
        <v>105</v>
      </c>
      <c r="K30" s="29" t="s">
        <v>26</v>
      </c>
      <c r="L30" s="29" t="s">
        <v>27</v>
      </c>
      <c r="M30" s="29"/>
      <c r="N30" s="29" t="s">
        <v>105</v>
      </c>
      <c r="O30" s="12"/>
      <c r="P30" s="12"/>
      <c r="Q30" s="12"/>
      <c r="R30" s="12"/>
      <c r="S30" s="12"/>
      <c r="T30" s="12"/>
      <c r="U30" s="12"/>
      <c r="V30" s="12"/>
      <c r="W30" s="12"/>
      <c r="X30" s="12"/>
      <c r="Y30" s="12"/>
      <c r="Z30" s="12"/>
      <c r="AA30" s="12"/>
      <c r="AB30" s="12"/>
      <c r="AC30" s="12"/>
      <c r="AD30" s="12"/>
      <c r="AE30" s="12"/>
      <c r="AF30" s="12"/>
      <c r="AG30" s="12"/>
      <c r="AH30" s="12"/>
    </row>
    <row r="31" s="1" customFormat="1" ht="16" customHeight="1" spans="1:34">
      <c r="A31" s="40"/>
      <c r="B31" s="18"/>
      <c r="C31" s="13"/>
      <c r="D31" s="13"/>
      <c r="E31" s="121"/>
      <c r="F31" s="50"/>
      <c r="G31" s="51">
        <v>10</v>
      </c>
      <c r="H31" s="54">
        <f>IF(ISERROR(G31/G21),0,G31/G21)</f>
        <v>1</v>
      </c>
      <c r="I31" s="52"/>
      <c r="J31" s="68">
        <f>IF(G21=0,2,IF(H31&gt;=60%,2,0))</f>
        <v>2</v>
      </c>
      <c r="K31" s="51">
        <v>10</v>
      </c>
      <c r="L31" s="54">
        <f>IF(ISERROR(K31/G21),0,K31/G21)</f>
        <v>1</v>
      </c>
      <c r="M31" s="52"/>
      <c r="N31" s="68">
        <f>IF(G21=0,2,IF(L31&gt;=60%,2,0))</f>
        <v>2</v>
      </c>
      <c r="O31" s="12"/>
      <c r="P31" s="12"/>
      <c r="Q31" s="12"/>
      <c r="R31" s="12"/>
      <c r="S31" s="12"/>
      <c r="T31" s="12"/>
      <c r="U31" s="12"/>
      <c r="V31" s="12"/>
      <c r="W31" s="12"/>
      <c r="X31" s="12"/>
      <c r="Y31" s="12"/>
      <c r="Z31" s="12"/>
      <c r="AA31" s="12"/>
      <c r="AB31" s="12"/>
      <c r="AC31" s="12"/>
      <c r="AD31" s="12"/>
      <c r="AE31" s="12"/>
      <c r="AF31" s="12"/>
      <c r="AG31" s="12"/>
      <c r="AH31" s="12"/>
    </row>
    <row r="32" s="1" customFormat="1" ht="42" customHeight="1" spans="1:34">
      <c r="A32" s="40"/>
      <c r="B32" s="18"/>
      <c r="C32" s="22" t="s">
        <v>173</v>
      </c>
      <c r="D32" s="55">
        <v>2</v>
      </c>
      <c r="E32" s="120" t="s">
        <v>174</v>
      </c>
      <c r="F32" s="28">
        <v>2</v>
      </c>
      <c r="G32" s="29" t="s">
        <v>612</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33" customHeight="1" spans="1:34">
      <c r="A33" s="40"/>
      <c r="B33" s="18"/>
      <c r="C33" s="14" t="s">
        <v>176</v>
      </c>
      <c r="D33" s="14">
        <v>5</v>
      </c>
      <c r="E33" s="118" t="s">
        <v>177</v>
      </c>
      <c r="F33" s="43">
        <v>5</v>
      </c>
      <c r="G33" s="29" t="s">
        <v>178</v>
      </c>
      <c r="H33" s="29" t="s">
        <v>613</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24" customHeight="1" spans="1:34">
      <c r="A34" s="41"/>
      <c r="B34" s="22"/>
      <c r="C34" s="22"/>
      <c r="D34" s="22"/>
      <c r="E34" s="120"/>
      <c r="F34" s="50"/>
      <c r="G34" s="88">
        <v>0.9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122"/>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3:5">
      <c r="C36" s="3"/>
      <c r="E36" s="109"/>
    </row>
    <row r="37" s="2" customFormat="1" spans="3:5">
      <c r="C37" s="3"/>
      <c r="E37" s="109"/>
    </row>
  </sheetData>
  <mergeCells count="96">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verticalCentered="1"/>
  <pageMargins left="0" right="0" top="0" bottom="0" header="0" footer="0"/>
  <pageSetup paperSize="8" scale="66" orientation="landscape" horizontalDpi="600"/>
  <headerFooter/>
  <rowBreaks count="1" manualBreakCount="1">
    <brk id="3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H38"/>
  <sheetViews>
    <sheetView topLeftCell="A8"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5</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195</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196</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91</v>
      </c>
      <c r="J9" s="21" t="s">
        <v>104</v>
      </c>
      <c r="K9" s="21" t="s">
        <v>105</v>
      </c>
      <c r="L9" s="21"/>
      <c r="M9" s="21"/>
      <c r="N9" s="21" t="s">
        <v>91</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2898.27</v>
      </c>
      <c r="H10" s="25">
        <f>I10+L10+M10</f>
        <v>2544.77</v>
      </c>
      <c r="I10" s="21">
        <v>2148.77</v>
      </c>
      <c r="J10" s="62">
        <f>IF(ISERROR(I10/G10),0,I10/G10)</f>
        <v>0.741397454343453</v>
      </c>
      <c r="K10" s="25">
        <f>IF(G21=0,2,IF(I10&gt;0,2,0))</f>
        <v>2</v>
      </c>
      <c r="L10" s="21">
        <v>0</v>
      </c>
      <c r="M10" s="17">
        <v>396</v>
      </c>
      <c r="N10" s="21">
        <v>347</v>
      </c>
      <c r="O10" s="25">
        <f>M10+N10</f>
        <v>743</v>
      </c>
      <c r="P10" s="62">
        <f>IF(ISERROR(O10/G10),0,O10/G10)</f>
        <v>0.256359828449385</v>
      </c>
      <c r="Q10" s="25">
        <f>IF(AND(G21=0,G10&gt;=0),2,IF(P10=0,0,IF(P10&lt;=40%,2,0)))</f>
        <v>2</v>
      </c>
      <c r="R10" s="21">
        <v>6.5</v>
      </c>
      <c r="S10" s="62">
        <f>IF(ISERROR(R10/G10),0,R10/G10)</f>
        <v>0.00224271720716151</v>
      </c>
      <c r="T10" s="25">
        <v>0</v>
      </c>
      <c r="U10" s="21">
        <v>0</v>
      </c>
      <c r="V10" s="21">
        <v>0</v>
      </c>
      <c r="W10" s="62">
        <f>IF(ISERROR(V10/G21),0,V10/G21)</f>
        <v>0</v>
      </c>
      <c r="X10" s="25">
        <v>0</v>
      </c>
      <c r="Y10" s="25">
        <f>IF(OR(AA10&gt;0,AB10&gt;0),1,0)</f>
        <v>0</v>
      </c>
      <c r="Z10" s="25">
        <v>0</v>
      </c>
      <c r="AA10" s="21">
        <v>0</v>
      </c>
      <c r="AB10" s="21">
        <v>0</v>
      </c>
      <c r="AC10" s="21">
        <v>0</v>
      </c>
      <c r="AD10" s="25">
        <v>0</v>
      </c>
      <c r="AE10" s="21">
        <v>6</v>
      </c>
      <c r="AF10" s="62">
        <f>IF(ISERROR(AE10/G21),0,AE10/G21)</f>
        <v>0.6</v>
      </c>
      <c r="AG10" s="25">
        <f>IF(G21=0,1,IF(AF10&gt;=30%,1,0))</f>
        <v>1</v>
      </c>
      <c r="AH10" s="21"/>
    </row>
    <row r="11" s="1" customFormat="1" ht="29" customHeight="1" spans="1:34">
      <c r="A11" s="12"/>
      <c r="B11" s="13"/>
      <c r="C11" s="26" t="s">
        <v>111</v>
      </c>
      <c r="D11" s="26">
        <v>5</v>
      </c>
      <c r="E11" s="27" t="s">
        <v>112</v>
      </c>
      <c r="F11" s="28">
        <v>5</v>
      </c>
      <c r="G11" s="12" t="s">
        <v>197</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198</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396</v>
      </c>
      <c r="H14" s="39">
        <v>396</v>
      </c>
      <c r="I14" s="39">
        <v>0</v>
      </c>
      <c r="J14" s="63">
        <f>IF(ISERROR((L10+M10)/G14),0,(L10+M10)/G14)</f>
        <v>1</v>
      </c>
      <c r="K14" s="64">
        <f>IF(G21=0,8,_xlfn.IFS(J14&gt;=100%,8,J14&gt;=95%,7,J14&gt;=90%,6,J14&gt;=85%,5,J14&gt;=80%,4,J14&gt;=75%,3,J14&gt;=70%,2,J14&gt;=65%,1,J14&lt;65%,0))</f>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12" t="s">
        <v>199</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200</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201</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202</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203</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10</v>
      </c>
      <c r="H21" s="39">
        <v>10</v>
      </c>
      <c r="I21" s="66">
        <f>IF(ISERROR(H21/G21),0,H21/G21)</f>
        <v>1</v>
      </c>
      <c r="J21" s="67">
        <f>IF(G21=0,10,IF(I21&gt;=100%,10,IF(I21&gt;=90%,I21*100-90,0)))</f>
        <v>10</v>
      </c>
      <c r="K21" s="39">
        <v>15</v>
      </c>
      <c r="L21" s="39">
        <v>15</v>
      </c>
      <c r="M21" s="66">
        <f>IF(ISERROR(L21/K21),0,L21/K21)</f>
        <v>1</v>
      </c>
      <c r="N21" s="67">
        <f>IF(K21=0,5,IF(M21&gt;=100%,5,IF(M21&gt;=95%,M21*100-95,0)))</f>
        <v>5</v>
      </c>
      <c r="O21" s="39">
        <v>7.63</v>
      </c>
      <c r="P21" s="39">
        <v>7.63</v>
      </c>
      <c r="Q21" s="66">
        <f>IF(ISERROR(P21/O21),0,P21/O21)</f>
        <v>1</v>
      </c>
      <c r="R21" s="67">
        <f>IF(O21=0,5,IF(Q21&gt;=100%,5,IF(Q21&gt;=95%,Q21*100-95,0)))</f>
        <v>5</v>
      </c>
      <c r="S21" s="39">
        <v>748</v>
      </c>
      <c r="T21" s="39">
        <v>748</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9" t="s">
        <v>204</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10</v>
      </c>
      <c r="H24" s="52">
        <f>IF(ISERROR(G24/G21),0,G24/G21)</f>
        <v>1</v>
      </c>
      <c r="I24" s="68">
        <f>IF(G21=0,1,IF(H24&gt;=60%,1,0))</f>
        <v>1</v>
      </c>
      <c r="J24" s="51">
        <v>10</v>
      </c>
      <c r="K24" s="52">
        <f>IF(ISERROR(J24/G21),0,J24/G21)</f>
        <v>1</v>
      </c>
      <c r="L24" s="68">
        <f>IF(G21=0,1,IF(K24&gt;=60%,1,0))</f>
        <v>1</v>
      </c>
      <c r="M24" s="51">
        <v>10</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7</v>
      </c>
      <c r="G25" s="29" t="s">
        <v>154</v>
      </c>
      <c r="H25" s="29"/>
      <c r="I25" s="29"/>
      <c r="J25" s="29"/>
      <c r="K25" s="29"/>
      <c r="L25" s="29"/>
      <c r="M25" s="29" t="s">
        <v>155</v>
      </c>
      <c r="N25" s="29"/>
      <c r="O25" s="29"/>
      <c r="P25" s="29" t="s">
        <v>156</v>
      </c>
      <c r="Q25" s="29"/>
      <c r="R25" s="29"/>
      <c r="S25" s="29" t="s">
        <v>157</v>
      </c>
      <c r="T25" s="29"/>
      <c r="U25" s="29"/>
      <c r="V25" s="12" t="s">
        <v>205</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10</v>
      </c>
      <c r="H27" s="52">
        <f>IF(ISERROR(G27/G21),0,G27/G21)</f>
        <v>1</v>
      </c>
      <c r="I27" s="68">
        <f>IF(G21=0,1,IF(H27&gt;=85%,1,0))</f>
        <v>1</v>
      </c>
      <c r="J27" s="51">
        <v>10</v>
      </c>
      <c r="K27" s="52">
        <f>IF(ISERROR(J27/G21),0,J27/G21)</f>
        <v>1</v>
      </c>
      <c r="L27" s="68">
        <f>IF(G21=0,4,IF(K27&gt;=85%,4,0))</f>
        <v>4</v>
      </c>
      <c r="M27" s="51">
        <v>10</v>
      </c>
      <c r="N27" s="52">
        <f>IF(ISERROR(M27/G21),0,M27/G21)</f>
        <v>1</v>
      </c>
      <c r="O27" s="68">
        <f>IF(G21=0,2,IF(N27&gt;=85%,2,0))</f>
        <v>2</v>
      </c>
      <c r="P27" s="51">
        <v>5</v>
      </c>
      <c r="Q27" s="52">
        <f>IF(ISERROR(P27/G21),0,P27/G21)</f>
        <v>0.5</v>
      </c>
      <c r="R27" s="68">
        <f>IF(G21=0,2,IF(Q27&gt;=85%,2,0))</f>
        <v>0</v>
      </c>
      <c r="S27" s="51">
        <v>0</v>
      </c>
      <c r="T27" s="52">
        <f>IF(ISERROR(S27/G21),0,S27/G21)</f>
        <v>0</v>
      </c>
      <c r="U27" s="68">
        <f>IF(G21=0,1,IF(T27&gt;=50%,1,0))</f>
        <v>0</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206</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207</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10</v>
      </c>
      <c r="H31" s="54">
        <f>IF(ISERROR(G31/G21),0,G31/G21)</f>
        <v>1</v>
      </c>
      <c r="I31" s="52"/>
      <c r="J31" s="68">
        <f>IF(G21=0,2,IF(H31&gt;=60%,2,0))</f>
        <v>2</v>
      </c>
      <c r="K31" s="51">
        <v>10</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103">
        <v>2</v>
      </c>
      <c r="G32" s="29" t="s">
        <v>208</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209</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1</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ageMargins left="0.75" right="0.75" top="1" bottom="1" header="0.5" footer="0.5"/>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A23"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8</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614</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v>6365</v>
      </c>
      <c r="H10" s="25">
        <v>5085</v>
      </c>
      <c r="I10" s="21">
        <v>4376</v>
      </c>
      <c r="J10" s="62">
        <f>IF(ISERROR(I10/G10),0,I10/G10)</f>
        <v>0.68750981932443</v>
      </c>
      <c r="K10" s="25">
        <f>IF(G21=0,2,IF(I10&gt;0,2,0))</f>
        <v>2</v>
      </c>
      <c r="L10" s="21">
        <v>0</v>
      </c>
      <c r="M10" s="17">
        <v>709</v>
      </c>
      <c r="N10" s="21">
        <v>0</v>
      </c>
      <c r="O10" s="25">
        <f>M10+N10</f>
        <v>709</v>
      </c>
      <c r="P10" s="62">
        <f>IF(ISERROR(O10/G10),0,O10/G10)</f>
        <v>0.111390416339356</v>
      </c>
      <c r="Q10" s="25">
        <f>IF(AND(G21=0,G10&gt;=0),2,IF(P10=0,0,IF(P10&lt;=40%,2,0)))</f>
        <v>2</v>
      </c>
      <c r="R10" s="21">
        <v>1280</v>
      </c>
      <c r="S10" s="62">
        <f>IF(ISERROR(R10/G10),0,R10/G10)</f>
        <v>0.201099764336214</v>
      </c>
      <c r="T10" s="25">
        <f>IF(AND(G21=0,G10&gt;=0),2,IF(S10=0,0,IF(S10&gt;=20%,2,0)))</f>
        <v>2</v>
      </c>
      <c r="U10" s="21">
        <v>0</v>
      </c>
      <c r="V10" s="21">
        <v>0</v>
      </c>
      <c r="W10" s="62">
        <f>IF(ISERROR(V10/G21),0,V10/G21)</f>
        <v>0</v>
      </c>
      <c r="X10" s="25">
        <v>0</v>
      </c>
      <c r="Y10" s="25">
        <v>1</v>
      </c>
      <c r="Z10" s="25">
        <f>IF(G21=0,1,IF(Y10=1,1,0))</f>
        <v>1</v>
      </c>
      <c r="AA10" s="21">
        <v>0</v>
      </c>
      <c r="AB10" s="21">
        <v>4000</v>
      </c>
      <c r="AC10" s="21">
        <v>1</v>
      </c>
      <c r="AD10" s="25">
        <f>IF(G21=0,1,IF(AC10=1,1,0))</f>
        <v>1</v>
      </c>
      <c r="AE10" s="21">
        <v>0</v>
      </c>
      <c r="AF10" s="62">
        <f>IF(ISERROR(AE10/G21),0,AE10/G21)</f>
        <v>0</v>
      </c>
      <c r="AG10" s="25">
        <v>0</v>
      </c>
      <c r="AH10" s="21"/>
    </row>
    <row r="11" s="1" customFormat="1" ht="29" customHeight="1" spans="1:34">
      <c r="A11" s="12"/>
      <c r="B11" s="13"/>
      <c r="C11" s="26" t="s">
        <v>111</v>
      </c>
      <c r="D11" s="26">
        <v>5</v>
      </c>
      <c r="E11" s="27" t="s">
        <v>112</v>
      </c>
      <c r="F11" s="28">
        <v>5</v>
      </c>
      <c r="G11" s="29" t="s">
        <v>615</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198</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v>709</v>
      </c>
      <c r="H14" s="39">
        <v>709</v>
      </c>
      <c r="I14" s="39">
        <v>0</v>
      </c>
      <c r="J14" s="63">
        <f>IF(ISERROR((L10+M10)/G14),0,(L10+M10)/G14)</f>
        <v>1</v>
      </c>
      <c r="K14" s="64">
        <f>IF(G21=0,8,_xlfn.IFS(J14&gt;=100%,8,J14&gt;=95%,7,J14&gt;=90%,6,J14&gt;=85%,5,J14&gt;=80%,4,J14&gt;=75%,3,J14&gt;=70%,2,J14&gt;=65%,1,J14&lt;65%,0))</f>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616</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617</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618</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619</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620</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9</v>
      </c>
      <c r="H21" s="39">
        <v>9</v>
      </c>
      <c r="I21" s="66">
        <f>IF(ISERROR(H21/G21),0,H21/G21)</f>
        <v>1</v>
      </c>
      <c r="J21" s="67">
        <f>IF(G21=0,10,IF(I21&gt;=100%,10,IF(I21&gt;=90%,I21*100-90,0)))</f>
        <v>10</v>
      </c>
      <c r="K21" s="39">
        <v>36</v>
      </c>
      <c r="L21" s="39">
        <v>36</v>
      </c>
      <c r="M21" s="66">
        <f>IF(ISERROR(L21/K21),0,L21/K21)</f>
        <v>1</v>
      </c>
      <c r="N21" s="67">
        <f>IF(K21=0,5,IF(M21&gt;=100%,5,IF(M21&gt;=95%,M21*100-95,0)))</f>
        <v>5</v>
      </c>
      <c r="O21" s="39">
        <v>20.31</v>
      </c>
      <c r="P21" s="39">
        <v>20.31</v>
      </c>
      <c r="Q21" s="66">
        <f>IF(ISERROR(P21/O21),0,P21/O21)</f>
        <v>1</v>
      </c>
      <c r="R21" s="67">
        <f>IF(O21=0,5,IF(Q21&gt;=100%,5,IF(Q21&gt;=95%,Q21*100-95,0)))</f>
        <v>5</v>
      </c>
      <c r="S21" s="39">
        <v>2255</v>
      </c>
      <c r="T21" s="39">
        <v>2255</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v>3</v>
      </c>
      <c r="G22" s="12" t="s">
        <v>154</v>
      </c>
      <c r="H22" s="29"/>
      <c r="I22" s="29"/>
      <c r="J22" s="12" t="s">
        <v>155</v>
      </c>
      <c r="K22" s="29"/>
      <c r="L22" s="29"/>
      <c r="M22" s="29" t="s">
        <v>156</v>
      </c>
      <c r="N22" s="29"/>
      <c r="O22" s="29"/>
      <c r="P22" s="29" t="s">
        <v>157</v>
      </c>
      <c r="Q22" s="29"/>
      <c r="R22" s="29" t="s">
        <v>621</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0</v>
      </c>
      <c r="H24" s="52">
        <f>IF(ISERROR(G24/G21),0,G24/G21)</f>
        <v>0</v>
      </c>
      <c r="I24" s="68">
        <f>IF(G21=0,1,IF(H24&gt;=60%,1,0))</f>
        <v>0</v>
      </c>
      <c r="J24" s="51">
        <v>6</v>
      </c>
      <c r="K24" s="52">
        <f>IF(ISERROR(J24/G21),0,J24/G21)</f>
        <v>0.666666666666667</v>
      </c>
      <c r="L24" s="68">
        <f>IF(G21=0,1,IF(K24&gt;=60%,1,0))</f>
        <v>1</v>
      </c>
      <c r="M24" s="51">
        <v>9</v>
      </c>
      <c r="N24" s="52">
        <f>IF(ISERROR(M24/G21),0,M24/G21)</f>
        <v>1</v>
      </c>
      <c r="O24" s="68">
        <f>IF(G21=0,2,IF(N24&gt;=100%,2,0))</f>
        <v>2</v>
      </c>
      <c r="P24" s="51">
        <v>0</v>
      </c>
      <c r="Q24" s="68">
        <f>IF(G21=0,1,IF(P24=1,1,0))</f>
        <v>0</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7</v>
      </c>
      <c r="G25" s="29" t="s">
        <v>154</v>
      </c>
      <c r="H25" s="29"/>
      <c r="I25" s="29"/>
      <c r="J25" s="29"/>
      <c r="K25" s="29"/>
      <c r="L25" s="29"/>
      <c r="M25" s="29" t="s">
        <v>155</v>
      </c>
      <c r="N25" s="29"/>
      <c r="O25" s="29"/>
      <c r="P25" s="29" t="s">
        <v>156</v>
      </c>
      <c r="Q25" s="29"/>
      <c r="R25" s="29"/>
      <c r="S25" s="29" t="s">
        <v>157</v>
      </c>
      <c r="T25" s="29"/>
      <c r="U25" s="29"/>
      <c r="V25" s="29" t="s">
        <v>622</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9</v>
      </c>
      <c r="H27" s="52">
        <f>IF(ISERROR(G27/G21),0,G27/G21)</f>
        <v>1</v>
      </c>
      <c r="I27" s="68">
        <f>IF(G21=0,1,IF(H27&gt;=85%,1,0))</f>
        <v>1</v>
      </c>
      <c r="J27" s="51">
        <v>9</v>
      </c>
      <c r="K27" s="52">
        <f>IF(ISERROR(J27/G21),0,J27/G21)</f>
        <v>1</v>
      </c>
      <c r="L27" s="68">
        <f>IF(G21=0,4,IF(K27&gt;=85%,4,0))</f>
        <v>4</v>
      </c>
      <c r="M27" s="51">
        <v>9</v>
      </c>
      <c r="N27" s="52">
        <f>IF(ISERROR(M27/G21),0,M27/G21)</f>
        <v>1</v>
      </c>
      <c r="O27" s="68">
        <f>IF(G21=0,2,IF(N27&gt;=85%,2,0))</f>
        <v>2</v>
      </c>
      <c r="P27" s="51">
        <v>0</v>
      </c>
      <c r="Q27" s="52">
        <f>IF(ISERROR(P27/G21),0,P27/G21)</f>
        <v>0</v>
      </c>
      <c r="R27" s="68">
        <f>IF(G21=0,2,IF(Q27&gt;=85%,2,0))</f>
        <v>0</v>
      </c>
      <c r="S27" s="51">
        <v>0</v>
      </c>
      <c r="T27" s="52">
        <f>IF(ISERROR(S27/G21),0,S27/G21)</f>
        <v>0</v>
      </c>
      <c r="U27" s="68">
        <f>IF(G21=0,1,IF(T27&gt;=50%,1,0))</f>
        <v>0</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623</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624</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9</v>
      </c>
      <c r="H31" s="54">
        <f>IF(ISERROR(G31/G21),0,G31/G21)</f>
        <v>1</v>
      </c>
      <c r="I31" s="52"/>
      <c r="J31" s="68">
        <f>IF(G21=0,2,IF(H31&gt;=60%,2,0))</f>
        <v>2</v>
      </c>
      <c r="K31" s="51">
        <v>9</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103">
        <v>0</v>
      </c>
      <c r="G32" s="29" t="s">
        <v>625</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v>5</v>
      </c>
      <c r="G33" s="29" t="s">
        <v>178</v>
      </c>
      <c r="H33" s="29" t="s">
        <v>626</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0.86</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A26"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9</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627</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99">
        <f>H10+N10+R10+U10</f>
        <v>792</v>
      </c>
      <c r="H10" s="99">
        <f>I10+L10+M10</f>
        <v>452</v>
      </c>
      <c r="I10" s="89">
        <v>300</v>
      </c>
      <c r="J10" s="104">
        <f>IF(ISERROR(I10/G10),0,I10/G10)</f>
        <v>0.378787878787879</v>
      </c>
      <c r="K10" s="99">
        <f>IF(G21=0,2,IF(I10&gt;0,2,0))</f>
        <v>2</v>
      </c>
      <c r="L10" s="89"/>
      <c r="M10" s="105">
        <v>152</v>
      </c>
      <c r="N10" s="89">
        <v>160</v>
      </c>
      <c r="O10" s="99">
        <f>M10+N10</f>
        <v>312</v>
      </c>
      <c r="P10" s="104">
        <f>IF(ISERROR(O10/G10),0,O10/G10)</f>
        <v>0.393939393939394</v>
      </c>
      <c r="Q10" s="99">
        <f>IF(AND(G21=0,G10&gt;=0),2,IF(P10=0,0,IF(P10&lt;=40%,2,0)))</f>
        <v>2</v>
      </c>
      <c r="R10" s="89">
        <v>180</v>
      </c>
      <c r="S10" s="104">
        <f>IF(ISERROR(R10/G10),0,R10/G10)</f>
        <v>0.227272727272727</v>
      </c>
      <c r="T10" s="99">
        <f>IF(AND(G21=0,G10&gt;=0),2,IF(S10=0,0,IF(S10&gt;=20%,2,0)))</f>
        <v>2</v>
      </c>
      <c r="U10" s="89"/>
      <c r="V10" s="89">
        <v>19</v>
      </c>
      <c r="W10" s="104">
        <f>IF(ISERROR(V10/G21),0,V10/G21)</f>
        <v>1</v>
      </c>
      <c r="X10" s="99">
        <f>IF(G21=0,1,IF(W10&gt;=30%,1,0))</f>
        <v>1</v>
      </c>
      <c r="Y10" s="99">
        <f>IF(OR(AA10&gt;0,AB10&gt;0),1,0)</f>
        <v>1</v>
      </c>
      <c r="Z10" s="99">
        <f>IF(G21=0,1,IF(Y10=1,1,0))</f>
        <v>1</v>
      </c>
      <c r="AA10" s="89">
        <v>300</v>
      </c>
      <c r="AB10" s="89"/>
      <c r="AC10" s="89"/>
      <c r="AD10" s="99">
        <f>IF(G21=0,1,IF(AC10=1,1,0))</f>
        <v>0</v>
      </c>
      <c r="AE10" s="89">
        <v>19</v>
      </c>
      <c r="AF10" s="104">
        <f>IF(ISERROR(AE10/G21),0,AE10/G21)</f>
        <v>1</v>
      </c>
      <c r="AG10" s="99">
        <f>IF(G21=0,1,IF(AF10&gt;=30%,1,0))</f>
        <v>1</v>
      </c>
      <c r="AH10" s="21"/>
    </row>
    <row r="11" s="1" customFormat="1" ht="29" customHeight="1" spans="1:34">
      <c r="A11" s="12"/>
      <c r="B11" s="13"/>
      <c r="C11" s="26" t="s">
        <v>111</v>
      </c>
      <c r="D11" s="26">
        <v>5</v>
      </c>
      <c r="E11" s="27" t="s">
        <v>112</v>
      </c>
      <c r="F11" s="79">
        <v>5</v>
      </c>
      <c r="G11" s="80" t="s">
        <v>254</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1" customFormat="1" ht="36" customHeight="1" spans="1:34">
      <c r="A12" s="12"/>
      <c r="B12" s="13"/>
      <c r="C12" s="30" t="s">
        <v>114</v>
      </c>
      <c r="D12" s="30">
        <v>10</v>
      </c>
      <c r="E12" s="15" t="s">
        <v>115</v>
      </c>
      <c r="F12" s="81">
        <v>2</v>
      </c>
      <c r="G12" s="32" t="s">
        <v>116</v>
      </c>
      <c r="H12" s="33"/>
      <c r="I12" s="33"/>
      <c r="J12" s="33" t="s">
        <v>117</v>
      </c>
      <c r="K12" s="33"/>
      <c r="L12" s="89" t="s">
        <v>628</v>
      </c>
      <c r="M12" s="89"/>
      <c r="N12" s="89"/>
      <c r="O12" s="89"/>
      <c r="P12" s="89"/>
      <c r="Q12" s="89"/>
      <c r="R12" s="89"/>
      <c r="S12" s="89"/>
      <c r="T12" s="89"/>
      <c r="U12" s="89"/>
      <c r="V12" s="89"/>
      <c r="W12" s="89"/>
      <c r="X12" s="89"/>
      <c r="Y12" s="89"/>
      <c r="Z12" s="89"/>
      <c r="AA12" s="89"/>
      <c r="AB12" s="89"/>
      <c r="AC12" s="89"/>
      <c r="AD12" s="89"/>
      <c r="AE12" s="89"/>
      <c r="AF12" s="89"/>
      <c r="AG12" s="89"/>
      <c r="AH12" s="89"/>
    </row>
    <row r="13" s="1" customFormat="1" ht="30" customHeight="1" spans="1:34">
      <c r="A13" s="12"/>
      <c r="B13" s="13"/>
      <c r="C13" s="34"/>
      <c r="D13" s="34"/>
      <c r="E13" s="19"/>
      <c r="F13" s="82"/>
      <c r="G13" s="32" t="s">
        <v>34</v>
      </c>
      <c r="H13" s="32" t="s">
        <v>119</v>
      </c>
      <c r="I13" s="32" t="s">
        <v>120</v>
      </c>
      <c r="J13" s="33" t="s">
        <v>121</v>
      </c>
      <c r="K13" s="33" t="s">
        <v>122</v>
      </c>
      <c r="L13" s="89"/>
      <c r="M13" s="89"/>
      <c r="N13" s="89"/>
      <c r="O13" s="89"/>
      <c r="P13" s="89"/>
      <c r="Q13" s="89"/>
      <c r="R13" s="89"/>
      <c r="S13" s="89"/>
      <c r="T13" s="89"/>
      <c r="U13" s="89"/>
      <c r="V13" s="89"/>
      <c r="W13" s="89"/>
      <c r="X13" s="89"/>
      <c r="Y13" s="89"/>
      <c r="Z13" s="89"/>
      <c r="AA13" s="89"/>
      <c r="AB13" s="89"/>
      <c r="AC13" s="89"/>
      <c r="AD13" s="89"/>
      <c r="AE13" s="89"/>
      <c r="AF13" s="89"/>
      <c r="AG13" s="89"/>
      <c r="AH13" s="89"/>
    </row>
    <row r="14" s="1" customFormat="1" ht="26" customHeight="1" spans="1:34">
      <c r="A14" s="12"/>
      <c r="B14" s="13"/>
      <c r="C14" s="36"/>
      <c r="D14" s="36"/>
      <c r="E14" s="23"/>
      <c r="F14" s="83"/>
      <c r="G14" s="99">
        <f>H14+I14</f>
        <v>353</v>
      </c>
      <c r="H14" s="100">
        <v>353</v>
      </c>
      <c r="I14" s="100"/>
      <c r="J14" s="106">
        <f>IF(ISERROR((L10+M10)/G14),0,(L10+M10)/G14)</f>
        <v>0.430594900849858</v>
      </c>
      <c r="K14" s="107">
        <f>IF(G21=0,8,_xlfn.IFS(J14&gt;=100%,8,J14&gt;=95%,7,J14&gt;=90%,6,J14&gt;=85%,5,J14&gt;=80%,4,J14&gt;=75%,3,J14&gt;=70%,2,J14&gt;=65%,1,J14&lt;65%,0))</f>
        <v>0</v>
      </c>
      <c r="L14" s="89"/>
      <c r="M14" s="89"/>
      <c r="N14" s="89"/>
      <c r="O14" s="89"/>
      <c r="P14" s="89"/>
      <c r="Q14" s="89"/>
      <c r="R14" s="89"/>
      <c r="S14" s="89"/>
      <c r="T14" s="89"/>
      <c r="U14" s="89"/>
      <c r="V14" s="89"/>
      <c r="W14" s="89"/>
      <c r="X14" s="89"/>
      <c r="Y14" s="89"/>
      <c r="Z14" s="89"/>
      <c r="AA14" s="89"/>
      <c r="AB14" s="89"/>
      <c r="AC14" s="89"/>
      <c r="AD14" s="89"/>
      <c r="AE14" s="89"/>
      <c r="AF14" s="89"/>
      <c r="AG14" s="89"/>
      <c r="AH14" s="89"/>
    </row>
    <row r="15" s="1" customFormat="1" ht="45" customHeight="1" spans="1:34">
      <c r="A15" s="12"/>
      <c r="B15" s="13"/>
      <c r="C15" s="26" t="s">
        <v>123</v>
      </c>
      <c r="D15" s="26">
        <v>5</v>
      </c>
      <c r="E15" s="27" t="s">
        <v>124</v>
      </c>
      <c r="F15" s="79">
        <v>5</v>
      </c>
      <c r="G15" s="80" t="s">
        <v>616</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1" customFormat="1" ht="66" customHeight="1" spans="1:34">
      <c r="A16" s="40" t="s">
        <v>126</v>
      </c>
      <c r="B16" s="18">
        <v>10</v>
      </c>
      <c r="C16" s="13" t="s">
        <v>127</v>
      </c>
      <c r="D16" s="13">
        <v>3</v>
      </c>
      <c r="E16" s="27" t="s">
        <v>128</v>
      </c>
      <c r="F16" s="79">
        <v>3</v>
      </c>
      <c r="G16" s="80" t="s">
        <v>629</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1" customFormat="1" ht="61" customHeight="1" spans="1:34">
      <c r="A17" s="40"/>
      <c r="B17" s="18"/>
      <c r="C17" s="13" t="s">
        <v>130</v>
      </c>
      <c r="D17" s="13">
        <v>2</v>
      </c>
      <c r="E17" s="27" t="s">
        <v>131</v>
      </c>
      <c r="F17" s="79">
        <v>2</v>
      </c>
      <c r="G17" s="80" t="s">
        <v>258</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row>
    <row r="18" s="1" customFormat="1" ht="46" customHeight="1" spans="1:34">
      <c r="A18" s="41"/>
      <c r="B18" s="22"/>
      <c r="C18" s="13" t="s">
        <v>133</v>
      </c>
      <c r="D18" s="13">
        <v>5</v>
      </c>
      <c r="E18" s="27" t="s">
        <v>134</v>
      </c>
      <c r="F18" s="79">
        <v>5</v>
      </c>
      <c r="G18" s="80" t="s">
        <v>630</v>
      </c>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90" t="s">
        <v>631</v>
      </c>
      <c r="X19" s="91"/>
      <c r="Y19" s="91"/>
      <c r="Z19" s="91"/>
      <c r="AA19" s="91"/>
      <c r="AB19" s="91"/>
      <c r="AC19" s="91"/>
      <c r="AD19" s="91"/>
      <c r="AE19" s="91"/>
      <c r="AF19" s="91"/>
      <c r="AG19" s="91"/>
      <c r="AH19" s="9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92"/>
      <c r="X20" s="93"/>
      <c r="Y20" s="93"/>
      <c r="Z20" s="93"/>
      <c r="AA20" s="93"/>
      <c r="AB20" s="93"/>
      <c r="AC20" s="93"/>
      <c r="AD20" s="93"/>
      <c r="AE20" s="93"/>
      <c r="AF20" s="93"/>
      <c r="AG20" s="93"/>
      <c r="AH20" s="97"/>
    </row>
    <row r="21" s="1" customFormat="1" ht="36" customHeight="1" spans="1:34">
      <c r="A21" s="40"/>
      <c r="B21" s="18"/>
      <c r="C21" s="22"/>
      <c r="D21" s="22"/>
      <c r="E21" s="49"/>
      <c r="F21" s="50"/>
      <c r="G21" s="100">
        <v>19</v>
      </c>
      <c r="H21" s="100">
        <v>19</v>
      </c>
      <c r="I21" s="101">
        <f>IF(ISERROR(H21/G21),0,H21/G21)</f>
        <v>1</v>
      </c>
      <c r="J21" s="108">
        <f>IF(G21=0,10,IF(I21&gt;=100%,10,IF(I21&gt;=90%,I21*100-90,0)))</f>
        <v>10</v>
      </c>
      <c r="K21" s="100">
        <v>23</v>
      </c>
      <c r="L21" s="100">
        <v>23</v>
      </c>
      <c r="M21" s="101">
        <f>IF(ISERROR(L21/K21),0,L21/K21)</f>
        <v>1</v>
      </c>
      <c r="N21" s="108">
        <f>IF(K21=0,5,IF(M21&gt;=100%,5,IF(M21&gt;=95%,M21*100-95,0)))</f>
        <v>5</v>
      </c>
      <c r="O21" s="100">
        <v>8.15</v>
      </c>
      <c r="P21" s="100">
        <v>8.15</v>
      </c>
      <c r="Q21" s="101">
        <f>IF(ISERROR(P21/O21),0,P21/O21)</f>
        <v>1</v>
      </c>
      <c r="R21" s="108">
        <f>IF(O21=0,5,IF(Q21&gt;=100%,5,IF(Q21&gt;=95%,Q21*100-95,0)))</f>
        <v>5</v>
      </c>
      <c r="S21" s="100">
        <v>1008</v>
      </c>
      <c r="T21" s="100">
        <v>1008</v>
      </c>
      <c r="U21" s="101">
        <f>IF(ISERROR(T21/S21),0,T21/S21)</f>
        <v>1</v>
      </c>
      <c r="V21" s="108">
        <f>IF(S21=0,10,IF(U21&gt;=100%,10,IF(U21&gt;=90%,U21*100-90,0)))</f>
        <v>10</v>
      </c>
      <c r="W21" s="94"/>
      <c r="X21" s="95"/>
      <c r="Y21" s="95"/>
      <c r="Z21" s="95"/>
      <c r="AA21" s="95"/>
      <c r="AB21" s="95"/>
      <c r="AC21" s="95"/>
      <c r="AD21" s="95"/>
      <c r="AE21" s="95"/>
      <c r="AF21" s="95"/>
      <c r="AG21" s="95"/>
      <c r="AH21" s="9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80" t="s">
        <v>632</v>
      </c>
      <c r="S22" s="80"/>
      <c r="T22" s="80"/>
      <c r="U22" s="80"/>
      <c r="V22" s="80"/>
      <c r="W22" s="80"/>
      <c r="X22" s="80"/>
      <c r="Y22" s="80"/>
      <c r="Z22" s="80"/>
      <c r="AA22" s="80"/>
      <c r="AB22" s="80"/>
      <c r="AC22" s="80"/>
      <c r="AD22" s="80"/>
      <c r="AE22" s="80"/>
      <c r="AF22" s="80"/>
      <c r="AG22" s="80"/>
      <c r="AH22" s="80"/>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80"/>
      <c r="S23" s="80"/>
      <c r="T23" s="80"/>
      <c r="U23" s="80"/>
      <c r="V23" s="80"/>
      <c r="W23" s="80"/>
      <c r="X23" s="80"/>
      <c r="Y23" s="80"/>
      <c r="Z23" s="80"/>
      <c r="AA23" s="80"/>
      <c r="AB23" s="80"/>
      <c r="AC23" s="80"/>
      <c r="AD23" s="80"/>
      <c r="AE23" s="80"/>
      <c r="AF23" s="80"/>
      <c r="AG23" s="80"/>
      <c r="AH23" s="80"/>
    </row>
    <row r="24" s="1" customFormat="1" ht="36" customHeight="1" spans="1:34">
      <c r="A24" s="40"/>
      <c r="B24" s="18"/>
      <c r="C24" s="18"/>
      <c r="D24" s="18"/>
      <c r="E24" s="47"/>
      <c r="F24" s="48"/>
      <c r="G24" s="100">
        <v>19</v>
      </c>
      <c r="H24" s="101">
        <f>IF(ISERROR(G24/G21),0,G24/G21)</f>
        <v>1</v>
      </c>
      <c r="I24" s="107">
        <f>IF(G21=0,1,IF(H24&gt;=60%,1,0))</f>
        <v>1</v>
      </c>
      <c r="J24" s="100">
        <v>19</v>
      </c>
      <c r="K24" s="101">
        <f>IF(ISERROR(J24/G21),0,J24/G21)</f>
        <v>1</v>
      </c>
      <c r="L24" s="107">
        <f>IF(G21=0,1,IF(K24&gt;=60%,1,0))</f>
        <v>1</v>
      </c>
      <c r="M24" s="100">
        <v>19</v>
      </c>
      <c r="N24" s="101">
        <f>IF(ISERROR(M24/G21),0,M24/G21)</f>
        <v>1</v>
      </c>
      <c r="O24" s="107">
        <f>IF(G21=0,2,IF(N24&gt;=100%,2,0))</f>
        <v>2</v>
      </c>
      <c r="P24" s="100">
        <v>1</v>
      </c>
      <c r="Q24" s="107">
        <f>IF(G21=0,1,IF(P24=1,1,0))</f>
        <v>1</v>
      </c>
      <c r="R24" s="80"/>
      <c r="S24" s="80"/>
      <c r="T24" s="80"/>
      <c r="U24" s="80"/>
      <c r="V24" s="80"/>
      <c r="W24" s="80"/>
      <c r="X24" s="80"/>
      <c r="Y24" s="80"/>
      <c r="Z24" s="80"/>
      <c r="AA24" s="80"/>
      <c r="AB24" s="80"/>
      <c r="AC24" s="80"/>
      <c r="AD24" s="80"/>
      <c r="AE24" s="80"/>
      <c r="AF24" s="80"/>
      <c r="AG24" s="80"/>
      <c r="AH24" s="80"/>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89" t="s">
        <v>633</v>
      </c>
      <c r="W25" s="89"/>
      <c r="X25" s="89"/>
      <c r="Y25" s="89"/>
      <c r="Z25" s="89"/>
      <c r="AA25" s="89"/>
      <c r="AB25" s="89"/>
      <c r="AC25" s="89"/>
      <c r="AD25" s="89"/>
      <c r="AE25" s="89"/>
      <c r="AF25" s="89"/>
      <c r="AG25" s="89"/>
      <c r="AH25" s="8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89"/>
      <c r="W26" s="89"/>
      <c r="X26" s="89"/>
      <c r="Y26" s="89"/>
      <c r="Z26" s="89"/>
      <c r="AA26" s="89"/>
      <c r="AB26" s="89"/>
      <c r="AC26" s="89"/>
      <c r="AD26" s="89"/>
      <c r="AE26" s="89"/>
      <c r="AF26" s="89"/>
      <c r="AG26" s="89"/>
      <c r="AH26" s="89"/>
    </row>
    <row r="27" s="1" customFormat="1" ht="38" customHeight="1" spans="1:34">
      <c r="A27" s="40"/>
      <c r="B27" s="18"/>
      <c r="C27" s="22"/>
      <c r="D27" s="22"/>
      <c r="E27" s="49"/>
      <c r="F27" s="50"/>
      <c r="G27" s="100">
        <v>19</v>
      </c>
      <c r="H27" s="101">
        <f>IF(ISERROR(G27/G21),0,G27/G21)</f>
        <v>1</v>
      </c>
      <c r="I27" s="107">
        <f>IF(G21=0,1,IF(H27&gt;=85%,1,0))</f>
        <v>1</v>
      </c>
      <c r="J27" s="100">
        <v>19</v>
      </c>
      <c r="K27" s="101">
        <f>IF(ISERROR(J27/G21),0,J27/G21)</f>
        <v>1</v>
      </c>
      <c r="L27" s="107">
        <f>IF(G21=0,4,IF(K27&gt;=85%,4,0))</f>
        <v>4</v>
      </c>
      <c r="M27" s="100">
        <v>19</v>
      </c>
      <c r="N27" s="101">
        <f>IF(ISERROR(M27/G21),0,M27/G21)</f>
        <v>1</v>
      </c>
      <c r="O27" s="107">
        <f>IF(G21=0,2,IF(N27&gt;=85%,2,0))</f>
        <v>2</v>
      </c>
      <c r="P27" s="100">
        <v>19</v>
      </c>
      <c r="Q27" s="101">
        <f>IF(ISERROR(P27/G21),0,P27/G21)</f>
        <v>1</v>
      </c>
      <c r="R27" s="107">
        <f>IF(G21=0,2,IF(Q27&gt;=85%,2,0))</f>
        <v>2</v>
      </c>
      <c r="S27" s="100">
        <v>19</v>
      </c>
      <c r="T27" s="101">
        <f>IF(ISERROR(S27/G21),0,S27/G21)</f>
        <v>1</v>
      </c>
      <c r="U27" s="107">
        <f>IF(G21=0,1,IF(T27&gt;=50%,1,0))</f>
        <v>1</v>
      </c>
      <c r="V27" s="89"/>
      <c r="W27" s="89"/>
      <c r="X27" s="89"/>
      <c r="Y27" s="89"/>
      <c r="Z27" s="89"/>
      <c r="AA27" s="89"/>
      <c r="AB27" s="89"/>
      <c r="AC27" s="89"/>
      <c r="AD27" s="89"/>
      <c r="AE27" s="89"/>
      <c r="AF27" s="89"/>
      <c r="AG27" s="89"/>
      <c r="AH27" s="89"/>
    </row>
    <row r="28" s="1" customFormat="1" ht="41" customHeight="1" spans="1:34">
      <c r="A28" s="40"/>
      <c r="B28" s="18"/>
      <c r="C28" s="13" t="s">
        <v>167</v>
      </c>
      <c r="D28" s="13">
        <v>4</v>
      </c>
      <c r="E28" s="53" t="s">
        <v>168</v>
      </c>
      <c r="F28" s="28">
        <v>4</v>
      </c>
      <c r="G28" s="80" t="s">
        <v>262</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80" t="s">
        <v>634</v>
      </c>
      <c r="P29" s="80"/>
      <c r="Q29" s="80"/>
      <c r="R29" s="80"/>
      <c r="S29" s="80"/>
      <c r="T29" s="80"/>
      <c r="U29" s="80"/>
      <c r="V29" s="80"/>
      <c r="W29" s="80"/>
      <c r="X29" s="80"/>
      <c r="Y29" s="80"/>
      <c r="Z29" s="80"/>
      <c r="AA29" s="80"/>
      <c r="AB29" s="80"/>
      <c r="AC29" s="80"/>
      <c r="AD29" s="80"/>
      <c r="AE29" s="80"/>
      <c r="AF29" s="80"/>
      <c r="AG29" s="80"/>
      <c r="AH29" s="80"/>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80"/>
      <c r="P30" s="80"/>
      <c r="Q30" s="80"/>
      <c r="R30" s="80"/>
      <c r="S30" s="80"/>
      <c r="T30" s="80"/>
      <c r="U30" s="80"/>
      <c r="V30" s="80"/>
      <c r="W30" s="80"/>
      <c r="X30" s="80"/>
      <c r="Y30" s="80"/>
      <c r="Z30" s="80"/>
      <c r="AA30" s="80"/>
      <c r="AB30" s="80"/>
      <c r="AC30" s="80"/>
      <c r="AD30" s="80"/>
      <c r="AE30" s="80"/>
      <c r="AF30" s="80"/>
      <c r="AG30" s="80"/>
      <c r="AH30" s="80"/>
    </row>
    <row r="31" s="1" customFormat="1" ht="35" customHeight="1" spans="1:34">
      <c r="A31" s="40"/>
      <c r="B31" s="18"/>
      <c r="C31" s="13"/>
      <c r="D31" s="13"/>
      <c r="E31" s="53"/>
      <c r="F31" s="50"/>
      <c r="G31" s="100">
        <v>19</v>
      </c>
      <c r="H31" s="102">
        <f>IF(ISERROR(G31/G21),0,G31/G21)</f>
        <v>1</v>
      </c>
      <c r="I31" s="101"/>
      <c r="J31" s="107">
        <f>IF(G21=0,2,IF(H31&gt;=60%,2,0))</f>
        <v>2</v>
      </c>
      <c r="K31" s="100">
        <v>19</v>
      </c>
      <c r="L31" s="102">
        <f>IF(ISERROR(K31/G21),0,K31/G21)</f>
        <v>1</v>
      </c>
      <c r="M31" s="101"/>
      <c r="N31" s="107">
        <f>IF(G21=0,2,IF(L31&gt;=60%,2,0))</f>
        <v>2</v>
      </c>
      <c r="O31" s="80"/>
      <c r="P31" s="80"/>
      <c r="Q31" s="80"/>
      <c r="R31" s="80"/>
      <c r="S31" s="80"/>
      <c r="T31" s="80"/>
      <c r="U31" s="80"/>
      <c r="V31" s="80"/>
      <c r="W31" s="80"/>
      <c r="X31" s="80"/>
      <c r="Y31" s="80"/>
      <c r="Z31" s="80"/>
      <c r="AA31" s="80"/>
      <c r="AB31" s="80"/>
      <c r="AC31" s="80"/>
      <c r="AD31" s="80"/>
      <c r="AE31" s="80"/>
      <c r="AF31" s="80"/>
      <c r="AG31" s="80"/>
      <c r="AH31" s="80"/>
    </row>
    <row r="32" s="1" customFormat="1" ht="51" customHeight="1" spans="1:34">
      <c r="A32" s="40"/>
      <c r="B32" s="18"/>
      <c r="C32" s="22" t="s">
        <v>173</v>
      </c>
      <c r="D32" s="55">
        <v>2</v>
      </c>
      <c r="E32" s="49" t="s">
        <v>174</v>
      </c>
      <c r="F32" s="103">
        <v>2</v>
      </c>
      <c r="G32" s="80" t="s">
        <v>635</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row>
    <row r="33" s="1" customFormat="1" ht="45" customHeight="1" spans="1:34">
      <c r="A33" s="40"/>
      <c r="B33" s="18"/>
      <c r="C33" s="14" t="s">
        <v>176</v>
      </c>
      <c r="D33" s="14">
        <v>5</v>
      </c>
      <c r="E33" s="42" t="s">
        <v>177</v>
      </c>
      <c r="F33" s="43">
        <f>IF(G34&gt;=80%,5,IF(G34&gt;75%,(G34-75%)*100,0))</f>
        <v>5</v>
      </c>
      <c r="G33" s="29" t="s">
        <v>178</v>
      </c>
      <c r="H33" s="80" t="s">
        <v>636</v>
      </c>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1" customFormat="1" ht="35" customHeight="1" spans="1:34">
      <c r="A34" s="41"/>
      <c r="B34" s="22"/>
      <c r="C34" s="22"/>
      <c r="D34" s="22"/>
      <c r="E34" s="49"/>
      <c r="F34" s="50"/>
      <c r="G34" s="29">
        <v>95</v>
      </c>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row>
    <row r="35" s="2" customFormat="1" ht="30" customHeight="1" spans="1:34">
      <c r="A35" s="12" t="s">
        <v>34</v>
      </c>
      <c r="B35" s="12"/>
      <c r="C35" s="12"/>
      <c r="D35" s="57">
        <f>B6+B16+B20+B33</f>
        <v>100</v>
      </c>
      <c r="E35" s="58"/>
      <c r="F35" s="59">
        <f>SUM(F6:F33)</f>
        <v>91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A23"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9</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v>850</v>
      </c>
      <c r="H10" s="25">
        <v>340</v>
      </c>
      <c r="I10" s="21">
        <v>340</v>
      </c>
      <c r="J10" s="62">
        <v>0.4</v>
      </c>
      <c r="K10" s="25">
        <v>2</v>
      </c>
      <c r="L10" s="21"/>
      <c r="M10" s="17">
        <v>323</v>
      </c>
      <c r="N10" s="21"/>
      <c r="O10" s="25">
        <v>323</v>
      </c>
      <c r="P10" s="62">
        <v>0.38</v>
      </c>
      <c r="Q10" s="25">
        <v>2</v>
      </c>
      <c r="R10" s="21">
        <v>187</v>
      </c>
      <c r="S10" s="62">
        <v>0.22</v>
      </c>
      <c r="T10" s="25">
        <v>2</v>
      </c>
      <c r="U10" s="21"/>
      <c r="V10" s="21"/>
      <c r="W10" s="62"/>
      <c r="X10" s="25">
        <v>0</v>
      </c>
      <c r="Y10" s="25">
        <v>1</v>
      </c>
      <c r="Z10" s="25">
        <v>1</v>
      </c>
      <c r="AA10" s="21"/>
      <c r="AB10" s="21">
        <v>340</v>
      </c>
      <c r="AC10" s="21">
        <v>1</v>
      </c>
      <c r="AD10" s="25">
        <v>1</v>
      </c>
      <c r="AE10" s="21">
        <v>18</v>
      </c>
      <c r="AF10" s="62">
        <v>0.6</v>
      </c>
      <c r="AG10" s="25">
        <v>1</v>
      </c>
      <c r="AH10" s="21"/>
    </row>
    <row r="11" s="1" customFormat="1" ht="29" customHeight="1" spans="1:34">
      <c r="A11" s="12"/>
      <c r="B11" s="13"/>
      <c r="C11" s="26" t="s">
        <v>111</v>
      </c>
      <c r="D11" s="26">
        <v>5</v>
      </c>
      <c r="E11" s="27" t="s">
        <v>112</v>
      </c>
      <c r="F11" s="79">
        <v>5</v>
      </c>
      <c r="G11" s="80" t="s">
        <v>637</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1" customFormat="1" ht="36" customHeight="1" spans="1:34">
      <c r="A12" s="12"/>
      <c r="B12" s="13"/>
      <c r="C12" s="30" t="s">
        <v>114</v>
      </c>
      <c r="D12" s="30">
        <v>10</v>
      </c>
      <c r="E12" s="15" t="s">
        <v>115</v>
      </c>
      <c r="F12" s="81">
        <v>10</v>
      </c>
      <c r="G12" s="32" t="s">
        <v>116</v>
      </c>
      <c r="H12" s="33"/>
      <c r="I12" s="33"/>
      <c r="J12" s="33" t="s">
        <v>117</v>
      </c>
      <c r="K12" s="33"/>
      <c r="L12" s="89" t="s">
        <v>638</v>
      </c>
      <c r="M12" s="89"/>
      <c r="N12" s="89"/>
      <c r="O12" s="89"/>
      <c r="P12" s="89"/>
      <c r="Q12" s="89"/>
      <c r="R12" s="89"/>
      <c r="S12" s="89"/>
      <c r="T12" s="89"/>
      <c r="U12" s="89"/>
      <c r="V12" s="89"/>
      <c r="W12" s="89"/>
      <c r="X12" s="89"/>
      <c r="Y12" s="89"/>
      <c r="Z12" s="89"/>
      <c r="AA12" s="89"/>
      <c r="AB12" s="89"/>
      <c r="AC12" s="89"/>
      <c r="AD12" s="89"/>
      <c r="AE12" s="89"/>
      <c r="AF12" s="89"/>
      <c r="AG12" s="89"/>
      <c r="AH12" s="89"/>
    </row>
    <row r="13" s="1" customFormat="1" ht="30" customHeight="1" spans="1:34">
      <c r="A13" s="12"/>
      <c r="B13" s="13"/>
      <c r="C13" s="34"/>
      <c r="D13" s="34"/>
      <c r="E13" s="19"/>
      <c r="F13" s="82"/>
      <c r="G13" s="32" t="s">
        <v>34</v>
      </c>
      <c r="H13" s="32" t="s">
        <v>119</v>
      </c>
      <c r="I13" s="32" t="s">
        <v>120</v>
      </c>
      <c r="J13" s="33" t="s">
        <v>121</v>
      </c>
      <c r="K13" s="33" t="s">
        <v>122</v>
      </c>
      <c r="L13" s="89"/>
      <c r="M13" s="89"/>
      <c r="N13" s="89"/>
      <c r="O13" s="89"/>
      <c r="P13" s="89"/>
      <c r="Q13" s="89"/>
      <c r="R13" s="89"/>
      <c r="S13" s="89"/>
      <c r="T13" s="89"/>
      <c r="U13" s="89"/>
      <c r="V13" s="89"/>
      <c r="W13" s="89"/>
      <c r="X13" s="89"/>
      <c r="Y13" s="89"/>
      <c r="Z13" s="89"/>
      <c r="AA13" s="89"/>
      <c r="AB13" s="89"/>
      <c r="AC13" s="89"/>
      <c r="AD13" s="89"/>
      <c r="AE13" s="89"/>
      <c r="AF13" s="89"/>
      <c r="AG13" s="89"/>
      <c r="AH13" s="89"/>
    </row>
    <row r="14" s="1" customFormat="1" ht="26" customHeight="1" spans="1:34">
      <c r="A14" s="12"/>
      <c r="B14" s="13"/>
      <c r="C14" s="36"/>
      <c r="D14" s="36"/>
      <c r="E14" s="23"/>
      <c r="F14" s="83"/>
      <c r="G14" s="38">
        <v>323</v>
      </c>
      <c r="H14" s="39">
        <v>323</v>
      </c>
      <c r="I14" s="39"/>
      <c r="J14" s="63">
        <v>1</v>
      </c>
      <c r="K14" s="64">
        <v>10</v>
      </c>
      <c r="L14" s="89"/>
      <c r="M14" s="89"/>
      <c r="N14" s="89"/>
      <c r="O14" s="89"/>
      <c r="P14" s="89"/>
      <c r="Q14" s="89"/>
      <c r="R14" s="89"/>
      <c r="S14" s="89"/>
      <c r="T14" s="89"/>
      <c r="U14" s="89"/>
      <c r="V14" s="89"/>
      <c r="W14" s="89"/>
      <c r="X14" s="89"/>
      <c r="Y14" s="89"/>
      <c r="Z14" s="89"/>
      <c r="AA14" s="89"/>
      <c r="AB14" s="89"/>
      <c r="AC14" s="89"/>
      <c r="AD14" s="89"/>
      <c r="AE14" s="89"/>
      <c r="AF14" s="89"/>
      <c r="AG14" s="89"/>
      <c r="AH14" s="89"/>
    </row>
    <row r="15" s="1" customFormat="1" ht="45" customHeight="1" spans="1:34">
      <c r="A15" s="12"/>
      <c r="B15" s="13"/>
      <c r="C15" s="26" t="s">
        <v>123</v>
      </c>
      <c r="D15" s="26">
        <v>5</v>
      </c>
      <c r="E15" s="27" t="s">
        <v>124</v>
      </c>
      <c r="F15" s="79">
        <v>5</v>
      </c>
      <c r="G15" s="80" t="s">
        <v>616</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1" customFormat="1" ht="66" customHeight="1" spans="1:34">
      <c r="A16" s="40" t="s">
        <v>126</v>
      </c>
      <c r="B16" s="18">
        <v>10</v>
      </c>
      <c r="C16" s="13" t="s">
        <v>127</v>
      </c>
      <c r="D16" s="13">
        <v>3</v>
      </c>
      <c r="E16" s="27" t="s">
        <v>128</v>
      </c>
      <c r="F16" s="79">
        <v>3</v>
      </c>
      <c r="G16" s="80" t="s">
        <v>639</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1" customFormat="1" ht="61" customHeight="1" spans="1:34">
      <c r="A17" s="40"/>
      <c r="B17" s="18"/>
      <c r="C17" s="13" t="s">
        <v>130</v>
      </c>
      <c r="D17" s="13">
        <v>2</v>
      </c>
      <c r="E17" s="27" t="s">
        <v>131</v>
      </c>
      <c r="F17" s="79">
        <v>2</v>
      </c>
      <c r="G17" s="80" t="s">
        <v>640</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row>
    <row r="18" s="1" customFormat="1" ht="46" customHeight="1" spans="1:34">
      <c r="A18" s="41"/>
      <c r="B18" s="22"/>
      <c r="C18" s="13" t="s">
        <v>133</v>
      </c>
      <c r="D18" s="13">
        <v>5</v>
      </c>
      <c r="E18" s="27" t="s">
        <v>134</v>
      </c>
      <c r="F18" s="79">
        <v>5</v>
      </c>
      <c r="G18" s="80" t="s">
        <v>641</v>
      </c>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row>
    <row r="19" s="1" customFormat="1" ht="46" customHeight="1" spans="1:34">
      <c r="A19" s="40"/>
      <c r="B19" s="18"/>
      <c r="C19" s="14" t="s">
        <v>136</v>
      </c>
      <c r="D19" s="14">
        <v>30</v>
      </c>
      <c r="E19" s="42" t="s">
        <v>137</v>
      </c>
      <c r="F19" s="84">
        <v>30</v>
      </c>
      <c r="G19" s="44" t="s">
        <v>138</v>
      </c>
      <c r="H19" s="45"/>
      <c r="I19" s="45"/>
      <c r="J19" s="65"/>
      <c r="K19" s="44" t="s">
        <v>21</v>
      </c>
      <c r="L19" s="45"/>
      <c r="M19" s="45"/>
      <c r="N19" s="65"/>
      <c r="O19" s="44" t="s">
        <v>139</v>
      </c>
      <c r="P19" s="45"/>
      <c r="Q19" s="45"/>
      <c r="R19" s="65"/>
      <c r="S19" s="44" t="s">
        <v>140</v>
      </c>
      <c r="T19" s="45"/>
      <c r="U19" s="45"/>
      <c r="V19" s="65"/>
      <c r="W19" s="90" t="s">
        <v>642</v>
      </c>
      <c r="X19" s="91"/>
      <c r="Y19" s="91"/>
      <c r="Z19" s="91"/>
      <c r="AA19" s="91"/>
      <c r="AB19" s="91"/>
      <c r="AC19" s="91"/>
      <c r="AD19" s="91"/>
      <c r="AE19" s="91"/>
      <c r="AF19" s="91"/>
      <c r="AG19" s="91"/>
      <c r="AH19" s="96"/>
    </row>
    <row r="20" s="1" customFormat="1" ht="49" customHeight="1" spans="1:34">
      <c r="A20" s="46" t="s">
        <v>142</v>
      </c>
      <c r="B20" s="14">
        <v>60</v>
      </c>
      <c r="C20" s="18"/>
      <c r="D20" s="18"/>
      <c r="E20" s="47"/>
      <c r="F20" s="85"/>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92"/>
      <c r="X20" s="93"/>
      <c r="Y20" s="93"/>
      <c r="Z20" s="93"/>
      <c r="AA20" s="93"/>
      <c r="AB20" s="93"/>
      <c r="AC20" s="93"/>
      <c r="AD20" s="93"/>
      <c r="AE20" s="93"/>
      <c r="AF20" s="93"/>
      <c r="AG20" s="93"/>
      <c r="AH20" s="97"/>
    </row>
    <row r="21" s="1" customFormat="1" ht="36" customHeight="1" spans="1:34">
      <c r="A21" s="40"/>
      <c r="B21" s="18"/>
      <c r="C21" s="22"/>
      <c r="D21" s="22"/>
      <c r="E21" s="49"/>
      <c r="F21" s="86"/>
      <c r="G21" s="39">
        <v>25</v>
      </c>
      <c r="H21" s="39">
        <v>25</v>
      </c>
      <c r="I21" s="66" t="s">
        <v>643</v>
      </c>
      <c r="J21" s="67">
        <v>10</v>
      </c>
      <c r="K21" s="39">
        <v>55</v>
      </c>
      <c r="L21" s="39">
        <v>55</v>
      </c>
      <c r="M21" s="66">
        <v>1</v>
      </c>
      <c r="N21" s="67">
        <v>5</v>
      </c>
      <c r="O21" s="39" t="s">
        <v>644</v>
      </c>
      <c r="P21" s="39" t="s">
        <v>644</v>
      </c>
      <c r="Q21" s="66">
        <v>1</v>
      </c>
      <c r="R21" s="67">
        <v>5</v>
      </c>
      <c r="S21" s="39">
        <v>2264</v>
      </c>
      <c r="T21" s="39">
        <v>2264</v>
      </c>
      <c r="U21" s="66">
        <v>1</v>
      </c>
      <c r="V21" s="67">
        <v>10</v>
      </c>
      <c r="W21" s="94"/>
      <c r="X21" s="95"/>
      <c r="Y21" s="95"/>
      <c r="Z21" s="95"/>
      <c r="AA21" s="95"/>
      <c r="AB21" s="95"/>
      <c r="AC21" s="95"/>
      <c r="AD21" s="95"/>
      <c r="AE21" s="95"/>
      <c r="AF21" s="95"/>
      <c r="AG21" s="95"/>
      <c r="AH21" s="98"/>
    </row>
    <row r="22" s="1" customFormat="1" ht="45" customHeight="1" spans="1:34">
      <c r="A22" s="40"/>
      <c r="B22" s="18"/>
      <c r="C22" s="14" t="s">
        <v>152</v>
      </c>
      <c r="D22" s="14">
        <v>5</v>
      </c>
      <c r="E22" s="42" t="s">
        <v>153</v>
      </c>
      <c r="F22" s="84">
        <v>4</v>
      </c>
      <c r="G22" s="12" t="s">
        <v>154</v>
      </c>
      <c r="H22" s="29"/>
      <c r="I22" s="29"/>
      <c r="J22" s="12" t="s">
        <v>155</v>
      </c>
      <c r="K22" s="29"/>
      <c r="L22" s="29"/>
      <c r="M22" s="29" t="s">
        <v>156</v>
      </c>
      <c r="N22" s="29"/>
      <c r="O22" s="29"/>
      <c r="P22" s="29" t="s">
        <v>157</v>
      </c>
      <c r="Q22" s="29"/>
      <c r="R22" s="80" t="s">
        <v>645</v>
      </c>
      <c r="S22" s="80"/>
      <c r="T22" s="80"/>
      <c r="U22" s="80"/>
      <c r="V22" s="80"/>
      <c r="W22" s="80"/>
      <c r="X22" s="80"/>
      <c r="Y22" s="80"/>
      <c r="Z22" s="80"/>
      <c r="AA22" s="80"/>
      <c r="AB22" s="80"/>
      <c r="AC22" s="80"/>
      <c r="AD22" s="80"/>
      <c r="AE22" s="80"/>
      <c r="AF22" s="80"/>
      <c r="AG22" s="80"/>
      <c r="AH22" s="80"/>
    </row>
    <row r="23" s="1" customFormat="1" ht="50" customHeight="1" spans="1:34">
      <c r="A23" s="40"/>
      <c r="B23" s="18"/>
      <c r="C23" s="18"/>
      <c r="D23" s="18"/>
      <c r="E23" s="47"/>
      <c r="F23" s="85"/>
      <c r="G23" s="29" t="s">
        <v>26</v>
      </c>
      <c r="H23" s="12" t="s">
        <v>159</v>
      </c>
      <c r="I23" s="29" t="s">
        <v>105</v>
      </c>
      <c r="J23" s="29" t="s">
        <v>26</v>
      </c>
      <c r="K23" s="12" t="s">
        <v>159</v>
      </c>
      <c r="L23" s="29" t="s">
        <v>105</v>
      </c>
      <c r="M23" s="29" t="s">
        <v>26</v>
      </c>
      <c r="N23" s="12" t="s">
        <v>159</v>
      </c>
      <c r="O23" s="29" t="s">
        <v>105</v>
      </c>
      <c r="P23" s="12" t="s">
        <v>160</v>
      </c>
      <c r="Q23" s="29" t="s">
        <v>105</v>
      </c>
      <c r="R23" s="80"/>
      <c r="S23" s="80"/>
      <c r="T23" s="80"/>
      <c r="U23" s="80"/>
      <c r="V23" s="80"/>
      <c r="W23" s="80"/>
      <c r="X23" s="80"/>
      <c r="Y23" s="80"/>
      <c r="Z23" s="80"/>
      <c r="AA23" s="80"/>
      <c r="AB23" s="80"/>
      <c r="AC23" s="80"/>
      <c r="AD23" s="80"/>
      <c r="AE23" s="80"/>
      <c r="AF23" s="80"/>
      <c r="AG23" s="80"/>
      <c r="AH23" s="80"/>
    </row>
    <row r="24" s="1" customFormat="1" ht="36" customHeight="1" spans="1:34">
      <c r="A24" s="40"/>
      <c r="B24" s="18"/>
      <c r="C24" s="18"/>
      <c r="D24" s="18"/>
      <c r="E24" s="47"/>
      <c r="F24" s="85"/>
      <c r="G24" s="51">
        <v>0</v>
      </c>
      <c r="H24" s="52">
        <v>0</v>
      </c>
      <c r="I24" s="68">
        <v>0</v>
      </c>
      <c r="J24" s="51">
        <v>25</v>
      </c>
      <c r="K24" s="52">
        <v>1</v>
      </c>
      <c r="L24" s="68">
        <v>1</v>
      </c>
      <c r="M24" s="51">
        <v>25</v>
      </c>
      <c r="N24" s="52">
        <v>1</v>
      </c>
      <c r="O24" s="68">
        <v>2</v>
      </c>
      <c r="P24" s="51">
        <v>1</v>
      </c>
      <c r="Q24" s="68">
        <v>1</v>
      </c>
      <c r="R24" s="80"/>
      <c r="S24" s="80"/>
      <c r="T24" s="80"/>
      <c r="U24" s="80"/>
      <c r="V24" s="80"/>
      <c r="W24" s="80"/>
      <c r="X24" s="80"/>
      <c r="Y24" s="80"/>
      <c r="Z24" s="80"/>
      <c r="AA24" s="80"/>
      <c r="AB24" s="80"/>
      <c r="AC24" s="80"/>
      <c r="AD24" s="80"/>
      <c r="AE24" s="80"/>
      <c r="AF24" s="80"/>
      <c r="AG24" s="80"/>
      <c r="AH24" s="80"/>
    </row>
    <row r="25" s="1" customFormat="1" ht="42" customHeight="1" spans="1:34">
      <c r="A25" s="40"/>
      <c r="B25" s="18"/>
      <c r="C25" s="14" t="s">
        <v>161</v>
      </c>
      <c r="D25" s="14">
        <v>10</v>
      </c>
      <c r="E25" s="42" t="s">
        <v>162</v>
      </c>
      <c r="F25" s="84">
        <v>10</v>
      </c>
      <c r="G25" s="29" t="s">
        <v>154</v>
      </c>
      <c r="H25" s="29"/>
      <c r="I25" s="29"/>
      <c r="J25" s="29"/>
      <c r="K25" s="29"/>
      <c r="L25" s="29"/>
      <c r="M25" s="29" t="s">
        <v>155</v>
      </c>
      <c r="N25" s="29"/>
      <c r="O25" s="29"/>
      <c r="P25" s="29" t="s">
        <v>156</v>
      </c>
      <c r="Q25" s="29"/>
      <c r="R25" s="29"/>
      <c r="S25" s="29" t="s">
        <v>157</v>
      </c>
      <c r="T25" s="29"/>
      <c r="U25" s="29"/>
      <c r="V25" s="89" t="s">
        <v>646</v>
      </c>
      <c r="W25" s="89"/>
      <c r="X25" s="89"/>
      <c r="Y25" s="89"/>
      <c r="Z25" s="89"/>
      <c r="AA25" s="89"/>
      <c r="AB25" s="89"/>
      <c r="AC25" s="89"/>
      <c r="AD25" s="89"/>
      <c r="AE25" s="89"/>
      <c r="AF25" s="89"/>
      <c r="AG25" s="89"/>
      <c r="AH25" s="89"/>
    </row>
    <row r="26" s="1" customFormat="1" ht="36" customHeight="1" spans="1:34">
      <c r="A26" s="40"/>
      <c r="B26" s="18"/>
      <c r="C26" s="18"/>
      <c r="D26" s="18"/>
      <c r="E26" s="47"/>
      <c r="F26" s="85"/>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89"/>
      <c r="W26" s="89"/>
      <c r="X26" s="89"/>
      <c r="Y26" s="89"/>
      <c r="Z26" s="89"/>
      <c r="AA26" s="89"/>
      <c r="AB26" s="89"/>
      <c r="AC26" s="89"/>
      <c r="AD26" s="89"/>
      <c r="AE26" s="89"/>
      <c r="AF26" s="89"/>
      <c r="AG26" s="89"/>
      <c r="AH26" s="89"/>
    </row>
    <row r="27" s="1" customFormat="1" ht="38" customHeight="1" spans="1:34">
      <c r="A27" s="40"/>
      <c r="B27" s="18"/>
      <c r="C27" s="22"/>
      <c r="D27" s="22"/>
      <c r="E27" s="49"/>
      <c r="F27" s="86"/>
      <c r="G27" s="51">
        <v>25</v>
      </c>
      <c r="H27" s="52">
        <v>1</v>
      </c>
      <c r="I27" s="68">
        <v>1</v>
      </c>
      <c r="J27" s="51">
        <v>25</v>
      </c>
      <c r="K27" s="52">
        <v>1</v>
      </c>
      <c r="L27" s="68">
        <v>4</v>
      </c>
      <c r="M27" s="51">
        <v>25</v>
      </c>
      <c r="N27" s="52">
        <v>1</v>
      </c>
      <c r="O27" s="68">
        <v>2</v>
      </c>
      <c r="P27" s="51">
        <v>25</v>
      </c>
      <c r="Q27" s="52">
        <v>1</v>
      </c>
      <c r="R27" s="68">
        <v>2</v>
      </c>
      <c r="S27" s="51">
        <v>25</v>
      </c>
      <c r="T27" s="52">
        <v>1</v>
      </c>
      <c r="U27" s="68">
        <v>1</v>
      </c>
      <c r="V27" s="89"/>
      <c r="W27" s="89"/>
      <c r="X27" s="89"/>
      <c r="Y27" s="89"/>
      <c r="Z27" s="89"/>
      <c r="AA27" s="89"/>
      <c r="AB27" s="89"/>
      <c r="AC27" s="89"/>
      <c r="AD27" s="89"/>
      <c r="AE27" s="89"/>
      <c r="AF27" s="89"/>
      <c r="AG27" s="89"/>
      <c r="AH27" s="89"/>
    </row>
    <row r="28" s="1" customFormat="1" ht="41" customHeight="1" spans="1:34">
      <c r="A28" s="40"/>
      <c r="B28" s="18"/>
      <c r="C28" s="13" t="s">
        <v>167</v>
      </c>
      <c r="D28" s="13">
        <v>4</v>
      </c>
      <c r="E28" s="53" t="s">
        <v>168</v>
      </c>
      <c r="F28" s="79">
        <v>4</v>
      </c>
      <c r="G28" s="80" t="s">
        <v>262</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row>
    <row r="29" s="1" customFormat="1" ht="45" customHeight="1" spans="1:34">
      <c r="A29" s="40"/>
      <c r="B29" s="18"/>
      <c r="C29" s="13" t="s">
        <v>170</v>
      </c>
      <c r="D29" s="13">
        <v>4</v>
      </c>
      <c r="E29" s="53" t="s">
        <v>171</v>
      </c>
      <c r="F29" s="84">
        <v>2</v>
      </c>
      <c r="G29" s="12" t="s">
        <v>18</v>
      </c>
      <c r="H29" s="12"/>
      <c r="I29" s="12"/>
      <c r="J29" s="12"/>
      <c r="K29" s="12" t="s">
        <v>19</v>
      </c>
      <c r="L29" s="12"/>
      <c r="M29" s="12"/>
      <c r="N29" s="12"/>
      <c r="O29" s="80" t="s">
        <v>647</v>
      </c>
      <c r="P29" s="80"/>
      <c r="Q29" s="80"/>
      <c r="R29" s="80"/>
      <c r="S29" s="80"/>
      <c r="T29" s="80"/>
      <c r="U29" s="80"/>
      <c r="V29" s="80"/>
      <c r="W29" s="80"/>
      <c r="X29" s="80"/>
      <c r="Y29" s="80"/>
      <c r="Z29" s="80"/>
      <c r="AA29" s="80"/>
      <c r="AB29" s="80"/>
      <c r="AC29" s="80"/>
      <c r="AD29" s="80"/>
      <c r="AE29" s="80"/>
      <c r="AF29" s="80"/>
      <c r="AG29" s="80"/>
      <c r="AH29" s="80"/>
    </row>
    <row r="30" s="1" customFormat="1" ht="36" customHeight="1" spans="1:34">
      <c r="A30" s="40"/>
      <c r="B30" s="18"/>
      <c r="C30" s="13"/>
      <c r="D30" s="13"/>
      <c r="E30" s="53"/>
      <c r="F30" s="85"/>
      <c r="G30" s="29" t="s">
        <v>26</v>
      </c>
      <c r="H30" s="29" t="s">
        <v>27</v>
      </c>
      <c r="I30" s="29"/>
      <c r="J30" s="29" t="s">
        <v>105</v>
      </c>
      <c r="K30" s="29" t="s">
        <v>26</v>
      </c>
      <c r="L30" s="29" t="s">
        <v>27</v>
      </c>
      <c r="M30" s="29"/>
      <c r="N30" s="29" t="s">
        <v>105</v>
      </c>
      <c r="O30" s="80"/>
      <c r="P30" s="80"/>
      <c r="Q30" s="80"/>
      <c r="R30" s="80"/>
      <c r="S30" s="80"/>
      <c r="T30" s="80"/>
      <c r="U30" s="80"/>
      <c r="V30" s="80"/>
      <c r="W30" s="80"/>
      <c r="X30" s="80"/>
      <c r="Y30" s="80"/>
      <c r="Z30" s="80"/>
      <c r="AA30" s="80"/>
      <c r="AB30" s="80"/>
      <c r="AC30" s="80"/>
      <c r="AD30" s="80"/>
      <c r="AE30" s="80"/>
      <c r="AF30" s="80"/>
      <c r="AG30" s="80"/>
      <c r="AH30" s="80"/>
    </row>
    <row r="31" s="1" customFormat="1" ht="35" customHeight="1" spans="1:34">
      <c r="A31" s="40"/>
      <c r="B31" s="18"/>
      <c r="C31" s="13"/>
      <c r="D31" s="13"/>
      <c r="E31" s="53"/>
      <c r="F31" s="86"/>
      <c r="G31" s="51">
        <v>25</v>
      </c>
      <c r="H31" s="54">
        <v>1</v>
      </c>
      <c r="I31" s="52"/>
      <c r="J31" s="68">
        <v>2</v>
      </c>
      <c r="K31" s="51">
        <v>0</v>
      </c>
      <c r="L31" s="54">
        <v>0</v>
      </c>
      <c r="M31" s="52"/>
      <c r="N31" s="68">
        <v>0</v>
      </c>
      <c r="O31" s="80"/>
      <c r="P31" s="80"/>
      <c r="Q31" s="80"/>
      <c r="R31" s="80"/>
      <c r="S31" s="80"/>
      <c r="T31" s="80"/>
      <c r="U31" s="80"/>
      <c r="V31" s="80"/>
      <c r="W31" s="80"/>
      <c r="X31" s="80"/>
      <c r="Y31" s="80"/>
      <c r="Z31" s="80"/>
      <c r="AA31" s="80"/>
      <c r="AB31" s="80"/>
      <c r="AC31" s="80"/>
      <c r="AD31" s="80"/>
      <c r="AE31" s="80"/>
      <c r="AF31" s="80"/>
      <c r="AG31" s="80"/>
      <c r="AH31" s="80"/>
    </row>
    <row r="32" s="1" customFormat="1" ht="51" customHeight="1" spans="1:34">
      <c r="A32" s="40"/>
      <c r="B32" s="18"/>
      <c r="C32" s="22" t="s">
        <v>173</v>
      </c>
      <c r="D32" s="55">
        <v>2</v>
      </c>
      <c r="E32" s="49" t="s">
        <v>174</v>
      </c>
      <c r="F32" s="87">
        <v>2</v>
      </c>
      <c r="G32" s="80" t="s">
        <v>635</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row>
    <row r="33" s="1" customFormat="1" ht="45" customHeight="1" spans="1:34">
      <c r="A33" s="40"/>
      <c r="B33" s="18"/>
      <c r="C33" s="14" t="s">
        <v>176</v>
      </c>
      <c r="D33" s="14">
        <v>5</v>
      </c>
      <c r="E33" s="42" t="s">
        <v>177</v>
      </c>
      <c r="F33" s="84">
        <v>5</v>
      </c>
      <c r="G33" s="29" t="s">
        <v>178</v>
      </c>
      <c r="H33" s="80" t="s">
        <v>648</v>
      </c>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1" customFormat="1" ht="35" customHeight="1" spans="1:34">
      <c r="A34" s="41"/>
      <c r="B34" s="22"/>
      <c r="C34" s="22"/>
      <c r="D34" s="22"/>
      <c r="E34" s="49"/>
      <c r="F34" s="86"/>
      <c r="G34" s="88">
        <v>0.95</v>
      </c>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row>
    <row r="35" s="2" customFormat="1" ht="30" customHeight="1" spans="1:34">
      <c r="A35" s="12" t="s">
        <v>34</v>
      </c>
      <c r="B35" s="12"/>
      <c r="C35" s="12"/>
      <c r="D35" s="57">
        <f>B6+B16+B20+B33</f>
        <v>100</v>
      </c>
      <c r="E35" s="58"/>
      <c r="F35" s="59">
        <f>SUM(F6:F33)</f>
        <v>96</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AH38"/>
  <sheetViews>
    <sheetView topLeftCell="A25"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7</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649</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100</v>
      </c>
      <c r="H10" s="25">
        <f>I10+L10+M10</f>
        <v>80</v>
      </c>
      <c r="I10" s="21">
        <v>50</v>
      </c>
      <c r="J10" s="62">
        <f>IF(ISERROR(I10/G10),0,I10/G10)</f>
        <v>0.5</v>
      </c>
      <c r="K10" s="25">
        <f>IF(G21=0,2,IF(I10&gt;0,2,0))</f>
        <v>2</v>
      </c>
      <c r="L10" s="21"/>
      <c r="M10" s="17">
        <v>30</v>
      </c>
      <c r="N10" s="21"/>
      <c r="O10" s="25">
        <f>M10+N10</f>
        <v>30</v>
      </c>
      <c r="P10" s="62">
        <f>IF(ISERROR(O10/G10),0,O10/G10)</f>
        <v>0.3</v>
      </c>
      <c r="Q10" s="25">
        <f>IF(AND(G21=0,G10&gt;=0),2,IF(P10=0,0,IF(P10&lt;=40%,2,0)))</f>
        <v>2</v>
      </c>
      <c r="R10" s="21">
        <v>20</v>
      </c>
      <c r="S10" s="62">
        <f>IF(ISERROR(R10/G10),0,R10/G10)</f>
        <v>0.2</v>
      </c>
      <c r="T10" s="25">
        <f>IF(AND(G21=0,G10&gt;=0),2,IF(S10=0,0,IF(S10&gt;=20%,2,0)))</f>
        <v>2</v>
      </c>
      <c r="U10" s="21"/>
      <c r="V10" s="21">
        <v>8</v>
      </c>
      <c r="W10" s="62">
        <v>0.29</v>
      </c>
      <c r="X10" s="25">
        <v>0</v>
      </c>
      <c r="Y10" s="25">
        <v>1</v>
      </c>
      <c r="Z10" s="25">
        <f>IF(G21=0,1,IF(Y10=1,1,0))</f>
        <v>1</v>
      </c>
      <c r="AA10" s="21"/>
      <c r="AB10" s="21"/>
      <c r="AC10" s="21">
        <v>0</v>
      </c>
      <c r="AD10" s="25">
        <v>0</v>
      </c>
      <c r="AE10" s="21">
        <v>8</v>
      </c>
      <c r="AF10" s="62">
        <v>0.29</v>
      </c>
      <c r="AG10" s="25">
        <v>0</v>
      </c>
      <c r="AH10" s="21"/>
    </row>
    <row r="11" s="1" customFormat="1" ht="29" customHeight="1" spans="1:34">
      <c r="A11" s="12"/>
      <c r="B11" s="13"/>
      <c r="C11" s="26" t="s">
        <v>111</v>
      </c>
      <c r="D11" s="26">
        <v>5</v>
      </c>
      <c r="E11" s="27" t="s">
        <v>112</v>
      </c>
      <c r="F11" s="28">
        <v>5</v>
      </c>
      <c r="G11" s="29" t="s">
        <v>650</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651</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3895</v>
      </c>
      <c r="H14" s="39">
        <v>3895</v>
      </c>
      <c r="I14" s="39"/>
      <c r="J14" s="63">
        <f>IF(ISERROR((L10+M10)/G14),0,(L10+M10)/G14)</f>
        <v>0.00770218228498074</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652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653</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654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655</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656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28</v>
      </c>
      <c r="H21" s="39">
        <v>28</v>
      </c>
      <c r="I21" s="66">
        <f>IF(ISERROR(H21/G21),0,H21/G21)</f>
        <v>1</v>
      </c>
      <c r="J21" s="67">
        <f>IF(G21=0,10,IF(I21&gt;=100%,10,IF(I21&gt;=90%,I21*100-90,0)))</f>
        <v>10</v>
      </c>
      <c r="K21" s="39">
        <v>97</v>
      </c>
      <c r="L21" s="39">
        <v>97</v>
      </c>
      <c r="M21" s="66">
        <f>IF(ISERROR(L21/K21),0,L21/K21)</f>
        <v>1</v>
      </c>
      <c r="N21" s="67">
        <f>IF(K21=0,5,IF(M21&gt;=100%,5,IF(M21&gt;=95%,M21*100-95,0)))</f>
        <v>5</v>
      </c>
      <c r="O21" s="39">
        <v>43.16</v>
      </c>
      <c r="P21" s="39">
        <v>43.16</v>
      </c>
      <c r="Q21" s="66">
        <f>IF(ISERROR(P21/O21),0,P21/O21)</f>
        <v>1</v>
      </c>
      <c r="R21" s="67">
        <f>IF(O21=0,5,IF(Q21&gt;=100%,5,IF(Q21&gt;=95%,Q21*100-95,0)))</f>
        <v>5</v>
      </c>
      <c r="S21" s="39">
        <v>5541</v>
      </c>
      <c r="T21" s="39">
        <v>5541</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29" t="s">
        <v>657</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28</v>
      </c>
      <c r="H24" s="52">
        <f>IF(ISERROR(G24/G21),0,G24/G21)</f>
        <v>1</v>
      </c>
      <c r="I24" s="68">
        <f>IF(G21=0,1,IF(H24&gt;=60%,1,0))</f>
        <v>1</v>
      </c>
      <c r="J24" s="51">
        <v>28</v>
      </c>
      <c r="K24" s="52">
        <f>IF(ISERROR(J24/G21),0,J24/G21)</f>
        <v>1</v>
      </c>
      <c r="L24" s="68">
        <f>IF(G21=0,1,IF(K24&gt;=60%,1,0))</f>
        <v>1</v>
      </c>
      <c r="M24" s="51">
        <v>28</v>
      </c>
      <c r="N24" s="52">
        <f>IF(ISERROR(M24/G21),0,M24/G21)</f>
        <v>1</v>
      </c>
      <c r="O24" s="68">
        <f>IF(G21=0,2,IF(N24&gt;=100%,2,0))</f>
        <v>2</v>
      </c>
      <c r="P24" s="51">
        <v>0</v>
      </c>
      <c r="Q24" s="68">
        <f>IF(G21=0,1,IF(P24=1,1,0))</f>
        <v>0</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8</v>
      </c>
      <c r="G25" s="29" t="s">
        <v>154</v>
      </c>
      <c r="H25" s="29"/>
      <c r="I25" s="29"/>
      <c r="J25" s="29"/>
      <c r="K25" s="29"/>
      <c r="L25" s="29"/>
      <c r="M25" s="29" t="s">
        <v>155</v>
      </c>
      <c r="N25" s="29"/>
      <c r="O25" s="29"/>
      <c r="P25" s="29" t="s">
        <v>156</v>
      </c>
      <c r="Q25" s="29"/>
      <c r="R25" s="29"/>
      <c r="S25" s="29" t="s">
        <v>157</v>
      </c>
      <c r="T25" s="29"/>
      <c r="U25" s="29"/>
      <c r="V25" s="29" t="s">
        <v>658</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28</v>
      </c>
      <c r="H27" s="52">
        <f>IF(ISERROR(G27/G21),0,G27/G21)</f>
        <v>1</v>
      </c>
      <c r="I27" s="68">
        <f>IF(G21=0,1,IF(H27&gt;=85%,1,0))</f>
        <v>1</v>
      </c>
      <c r="J27" s="51">
        <v>28</v>
      </c>
      <c r="K27" s="52">
        <f>IF(ISERROR(J27/G21),0,J27/G21)</f>
        <v>1</v>
      </c>
      <c r="L27" s="68">
        <f>IF(G21=0,4,IF(K27&gt;=85%,4,0))</f>
        <v>4</v>
      </c>
      <c r="M27" s="51">
        <v>28</v>
      </c>
      <c r="N27" s="52">
        <f>IF(ISERROR(M27/G21),0,M27/G21)</f>
        <v>1</v>
      </c>
      <c r="O27" s="68">
        <f>IF(G21=0,2,IF(N27&gt;=85%,2,0))</f>
        <v>2</v>
      </c>
      <c r="P27" s="51">
        <v>16</v>
      </c>
      <c r="Q27" s="52">
        <f>IF(ISERROR(P27/G21),0,P27/G21)</f>
        <v>0.571428571428571</v>
      </c>
      <c r="R27" s="68">
        <f>IF(G21=0,2,IF(Q27&gt;=85%,2,0))</f>
        <v>0</v>
      </c>
      <c r="S27" s="51">
        <v>28</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659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660</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28</v>
      </c>
      <c r="H31" s="54">
        <f>IF(ISERROR(G31/G21),0,G31/G21)</f>
        <v>1</v>
      </c>
      <c r="I31" s="52"/>
      <c r="J31" s="68">
        <f>IF(G21=0,2,IF(H31&gt;=60%,2,0))</f>
        <v>2</v>
      </c>
      <c r="K31" s="51">
        <v>28</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661</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662</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95</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94</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33" sqref="E33:E34"/>
    </sheetView>
  </sheetViews>
  <sheetFormatPr defaultColWidth="9" defaultRowHeight="13.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H38"/>
  <sheetViews>
    <sheetView topLeftCell="F4"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229" t="s">
        <v>210</v>
      </c>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1" customFormat="1" ht="28.5" customHeight="1" spans="1:34">
      <c r="A5" s="11" t="s">
        <v>85</v>
      </c>
      <c r="B5" s="11" t="s">
        <v>86</v>
      </c>
      <c r="C5" s="11" t="s">
        <v>87</v>
      </c>
      <c r="D5" s="11" t="s">
        <v>86</v>
      </c>
      <c r="E5" s="9"/>
      <c r="F5" s="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1" customFormat="1" ht="48" customHeight="1" spans="1:34">
      <c r="A6" s="12" t="s">
        <v>88</v>
      </c>
      <c r="B6" s="13">
        <v>30</v>
      </c>
      <c r="C6" s="14" t="s">
        <v>89</v>
      </c>
      <c r="D6" s="14">
        <v>10</v>
      </c>
      <c r="E6" s="15" t="s">
        <v>90</v>
      </c>
      <c r="F6" s="16">
        <f>K10+Q10+T10+X10+Z10+AD10+AG10</f>
        <v>2</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211</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200</v>
      </c>
      <c r="H10" s="25">
        <f>I10+L10+M10</f>
        <v>200</v>
      </c>
      <c r="I10" s="21">
        <v>200</v>
      </c>
      <c r="J10" s="62">
        <f>IF(ISERROR(I10/G10),0,I10/G10)</f>
        <v>1</v>
      </c>
      <c r="K10" s="25">
        <f>IF(G21=0,2,IF(I10&gt;0,2,0))</f>
        <v>2</v>
      </c>
      <c r="L10" s="21"/>
      <c r="M10" s="17"/>
      <c r="N10" s="21">
        <v>0</v>
      </c>
      <c r="O10" s="25">
        <f>M10+N10</f>
        <v>0</v>
      </c>
      <c r="P10" s="62">
        <f>IF(ISERROR(O10/G10),0,O10/G10)</f>
        <v>0</v>
      </c>
      <c r="Q10" s="25">
        <f>IF(AND(G21=0,G10&gt;=0),2,IF(P10=0,0,IF(P10&lt;=40%,2,0)))</f>
        <v>0</v>
      </c>
      <c r="R10" s="21">
        <v>0</v>
      </c>
      <c r="S10" s="62">
        <f>IF(ISERROR(R10/G10),0,R10/G10)</f>
        <v>0</v>
      </c>
      <c r="T10" s="25">
        <f>IF(AND(G21=0,G10&gt;=0),2,IF(S10=0,0,IF(S10&gt;=20%,2,0)))</f>
        <v>0</v>
      </c>
      <c r="U10" s="21"/>
      <c r="V10" s="21">
        <v>0</v>
      </c>
      <c r="W10" s="62">
        <f>IF(ISERROR(V10/G21),0,V10/G21)</f>
        <v>0</v>
      </c>
      <c r="X10" s="25">
        <f>IF(G21=0,1,IF(W10&gt;=30%,1,0))</f>
        <v>0</v>
      </c>
      <c r="Y10" s="25">
        <f>IF(OR(AA10&gt;0,AB10&gt;0),1,0)</f>
        <v>0</v>
      </c>
      <c r="Z10" s="25">
        <f>IF(G21=0,1,IF(Y10=1,1,0))</f>
        <v>0</v>
      </c>
      <c r="AA10" s="21"/>
      <c r="AB10" s="21"/>
      <c r="AC10" s="21">
        <v>0</v>
      </c>
      <c r="AD10" s="25">
        <f>IF(G21=0,1,IF(AC10=1,1,0))</f>
        <v>0</v>
      </c>
      <c r="AE10" s="21">
        <v>0</v>
      </c>
      <c r="AF10" s="62">
        <f>IF(ISERROR(AE10/G21),0,AE10/G21)</f>
        <v>0</v>
      </c>
      <c r="AG10" s="25">
        <f>IF(G21=0,1,IF(AF10&gt;=30%,1,0))</f>
        <v>0</v>
      </c>
      <c r="AH10" s="21"/>
    </row>
    <row r="11" s="1" customFormat="1" ht="29" customHeight="1" spans="1:34">
      <c r="A11" s="12"/>
      <c r="B11" s="13"/>
      <c r="C11" s="26" t="s">
        <v>111</v>
      </c>
      <c r="D11" s="26">
        <v>5</v>
      </c>
      <c r="E11" s="27" t="s">
        <v>112</v>
      </c>
      <c r="F11" s="28">
        <v>5</v>
      </c>
      <c r="G11" s="29" t="s">
        <v>212</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230" t="s">
        <v>213</v>
      </c>
      <c r="M12" s="125"/>
      <c r="N12" s="125"/>
      <c r="O12" s="125"/>
      <c r="P12" s="125"/>
      <c r="Q12" s="125"/>
      <c r="R12" s="125"/>
      <c r="S12" s="125"/>
      <c r="T12" s="125"/>
      <c r="U12" s="125"/>
      <c r="V12" s="125"/>
      <c r="W12" s="125"/>
      <c r="X12" s="125"/>
      <c r="Y12" s="125"/>
      <c r="Z12" s="125"/>
      <c r="AA12" s="125"/>
      <c r="AB12" s="125"/>
      <c r="AC12" s="125"/>
      <c r="AD12" s="125"/>
      <c r="AE12" s="125"/>
      <c r="AF12" s="125"/>
      <c r="AG12" s="125"/>
      <c r="AH12" s="125"/>
    </row>
    <row r="13" s="1" customFormat="1" ht="30" customHeight="1" spans="1:34">
      <c r="A13" s="12"/>
      <c r="B13" s="13"/>
      <c r="C13" s="34"/>
      <c r="D13" s="34"/>
      <c r="E13" s="19"/>
      <c r="F13" s="35"/>
      <c r="G13" s="32" t="s">
        <v>34</v>
      </c>
      <c r="H13" s="32" t="s">
        <v>119</v>
      </c>
      <c r="I13" s="32" t="s">
        <v>120</v>
      </c>
      <c r="J13" s="33" t="s">
        <v>121</v>
      </c>
      <c r="K13" s="33" t="s">
        <v>122</v>
      </c>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1" customFormat="1" ht="26" customHeight="1" spans="1:34">
      <c r="A14" s="12"/>
      <c r="B14" s="13"/>
      <c r="C14" s="36"/>
      <c r="D14" s="36"/>
      <c r="E14" s="23"/>
      <c r="F14" s="37"/>
      <c r="G14" s="38">
        <f>H14+I14</f>
        <v>2940</v>
      </c>
      <c r="H14" s="39">
        <v>2940</v>
      </c>
      <c r="I14" s="39"/>
      <c r="J14" s="63">
        <f>IF(ISERROR((L10+M10)/G14),0,(L10+M10)/G14)</f>
        <v>0</v>
      </c>
      <c r="K14" s="64">
        <f>IF(G21=0,8,_xlfn.IFS(J14&gt;=100%,8,J14&gt;=95%,7,J14&gt;=90%,6,J14&gt;=85%,5,J14&gt;=80%,4,J14&gt;=75%,3,J14&gt;=70%,2,J14&gt;=65%,1,J14&lt;65%,0))</f>
        <v>0</v>
      </c>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1" customFormat="1" ht="45" customHeight="1" spans="1:34">
      <c r="A15" s="12"/>
      <c r="B15" s="13"/>
      <c r="C15" s="26" t="s">
        <v>123</v>
      </c>
      <c r="D15" s="26">
        <v>5</v>
      </c>
      <c r="E15" s="27" t="s">
        <v>124</v>
      </c>
      <c r="F15" s="28">
        <v>5</v>
      </c>
      <c r="G15" s="123" t="s">
        <v>214</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1" customFormat="1" ht="66" customHeight="1" spans="1:34">
      <c r="A16" s="40" t="s">
        <v>126</v>
      </c>
      <c r="B16" s="18">
        <v>10</v>
      </c>
      <c r="C16" s="13" t="s">
        <v>127</v>
      </c>
      <c r="D16" s="13">
        <v>3</v>
      </c>
      <c r="E16" s="27" t="s">
        <v>128</v>
      </c>
      <c r="F16" s="28">
        <v>3</v>
      </c>
      <c r="G16" s="124" t="s">
        <v>215</v>
      </c>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1" customFormat="1" ht="61" customHeight="1" spans="1:34">
      <c r="A17" s="40"/>
      <c r="B17" s="18"/>
      <c r="C17" s="13" t="s">
        <v>130</v>
      </c>
      <c r="D17" s="13">
        <v>2</v>
      </c>
      <c r="E17" s="27" t="s">
        <v>131</v>
      </c>
      <c r="F17" s="28">
        <v>2</v>
      </c>
      <c r="G17" s="124" t="s">
        <v>216</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1" customFormat="1" ht="46" customHeight="1" spans="1:34">
      <c r="A18" s="41"/>
      <c r="B18" s="22"/>
      <c r="C18" s="13" t="s">
        <v>133</v>
      </c>
      <c r="D18" s="13">
        <v>5</v>
      </c>
      <c r="E18" s="27" t="s">
        <v>134</v>
      </c>
      <c r="F18" s="28">
        <v>5</v>
      </c>
      <c r="G18" s="123" t="s">
        <v>217</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231" t="s">
        <v>218</v>
      </c>
      <c r="X19" s="137"/>
      <c r="Y19" s="137"/>
      <c r="Z19" s="137"/>
      <c r="AA19" s="137"/>
      <c r="AB19" s="137"/>
      <c r="AC19" s="137"/>
      <c r="AD19" s="137"/>
      <c r="AE19" s="137"/>
      <c r="AF19" s="137"/>
      <c r="AG19" s="137"/>
      <c r="AH19" s="143"/>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38"/>
      <c r="X20" s="139"/>
      <c r="Y20" s="139"/>
      <c r="Z20" s="139"/>
      <c r="AA20" s="139"/>
      <c r="AB20" s="139"/>
      <c r="AC20" s="139"/>
      <c r="AD20" s="139"/>
      <c r="AE20" s="139"/>
      <c r="AF20" s="139"/>
      <c r="AG20" s="139"/>
      <c r="AH20" s="144"/>
    </row>
    <row r="21" s="1" customFormat="1" ht="36" customHeight="1" spans="1:34">
      <c r="A21" s="40"/>
      <c r="B21" s="18"/>
      <c r="C21" s="22"/>
      <c r="D21" s="22"/>
      <c r="E21" s="49"/>
      <c r="F21" s="50"/>
      <c r="G21" s="39">
        <v>10</v>
      </c>
      <c r="H21" s="39">
        <v>10</v>
      </c>
      <c r="I21" s="66">
        <f>IF(ISERROR(H21/G21),0,H21/G21)</f>
        <v>1</v>
      </c>
      <c r="J21" s="67">
        <f>IF(G21=0,10,IF(I21&gt;=100%,10,IF(I21&gt;=90%,I21*100-90,0)))</f>
        <v>10</v>
      </c>
      <c r="K21" s="39">
        <v>131</v>
      </c>
      <c r="L21" s="39">
        <v>131</v>
      </c>
      <c r="M21" s="66">
        <f>IF(ISERROR(L21/K21),0,L21/K21)</f>
        <v>1</v>
      </c>
      <c r="N21" s="67">
        <f>IF(K21=0,5,IF(M21&gt;=100%,5,IF(M21&gt;=95%,M21*100-95,0)))</f>
        <v>5</v>
      </c>
      <c r="O21" s="39">
        <v>57.35</v>
      </c>
      <c r="P21" s="39">
        <v>57.35</v>
      </c>
      <c r="Q21" s="66">
        <f>IF(ISERROR(P21/O21),0,P21/O21)</f>
        <v>1</v>
      </c>
      <c r="R21" s="67">
        <f>IF(O21=0,5,IF(Q21&gt;=100%,5,IF(Q21&gt;=95%,Q21*100-95,0)))</f>
        <v>5</v>
      </c>
      <c r="S21" s="39">
        <v>7253</v>
      </c>
      <c r="T21" s="39">
        <v>7253</v>
      </c>
      <c r="U21" s="66">
        <f>IF(ISERROR(T21/S21),0,T21/S21)</f>
        <v>1</v>
      </c>
      <c r="V21" s="67">
        <f>IF(S21=0,10,IF(U21&gt;=100%,10,IF(U21&gt;=90%,U21*100-90,0)))</f>
        <v>10</v>
      </c>
      <c r="W21" s="140"/>
      <c r="X21" s="141"/>
      <c r="Y21" s="141"/>
      <c r="Z21" s="141"/>
      <c r="AA21" s="141"/>
      <c r="AB21" s="141"/>
      <c r="AC21" s="141"/>
      <c r="AD21" s="141"/>
      <c r="AE21" s="141"/>
      <c r="AF21" s="141"/>
      <c r="AG21" s="141"/>
      <c r="AH21" s="145"/>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124" t="s">
        <v>219</v>
      </c>
      <c r="S22" s="123"/>
      <c r="T22" s="123"/>
      <c r="U22" s="123"/>
      <c r="V22" s="123"/>
      <c r="W22" s="123"/>
      <c r="X22" s="123"/>
      <c r="Y22" s="123"/>
      <c r="Z22" s="123"/>
      <c r="AA22" s="123"/>
      <c r="AB22" s="123"/>
      <c r="AC22" s="123"/>
      <c r="AD22" s="123"/>
      <c r="AE22" s="123"/>
      <c r="AF22" s="123"/>
      <c r="AG22" s="123"/>
      <c r="AH22" s="123"/>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123"/>
      <c r="S23" s="123"/>
      <c r="T23" s="123"/>
      <c r="U23" s="123"/>
      <c r="V23" s="123"/>
      <c r="W23" s="123"/>
      <c r="X23" s="123"/>
      <c r="Y23" s="123"/>
      <c r="Z23" s="123"/>
      <c r="AA23" s="123"/>
      <c r="AB23" s="123"/>
      <c r="AC23" s="123"/>
      <c r="AD23" s="123"/>
      <c r="AE23" s="123"/>
      <c r="AF23" s="123"/>
      <c r="AG23" s="123"/>
      <c r="AH23" s="123"/>
    </row>
    <row r="24" s="1" customFormat="1" ht="36" customHeight="1" spans="1:34">
      <c r="A24" s="40"/>
      <c r="B24" s="18"/>
      <c r="C24" s="18"/>
      <c r="D24" s="18"/>
      <c r="E24" s="47"/>
      <c r="F24" s="48"/>
      <c r="G24" s="51">
        <v>10</v>
      </c>
      <c r="H24" s="52">
        <f>IF(ISERROR(G24/G21),0,G24/G21)</f>
        <v>1</v>
      </c>
      <c r="I24" s="68">
        <f>IF(G21=0,1,IF(H24&gt;=60%,1,0))</f>
        <v>1</v>
      </c>
      <c r="J24" s="51">
        <v>10</v>
      </c>
      <c r="K24" s="52">
        <f>IF(ISERROR(J24/G21),0,J24/G21)</f>
        <v>1</v>
      </c>
      <c r="L24" s="68">
        <f>IF(G21=0,1,IF(K24&gt;=60%,1,0))</f>
        <v>1</v>
      </c>
      <c r="M24" s="51">
        <v>10</v>
      </c>
      <c r="N24" s="52">
        <f>IF(ISERROR(M24/G21),0,M24/G21)</f>
        <v>1</v>
      </c>
      <c r="O24" s="68">
        <f>IF(G21=0,2,IF(N24&gt;=100%,2,0))</f>
        <v>2</v>
      </c>
      <c r="P24" s="51"/>
      <c r="Q24" s="68">
        <f>IF(G21=0,1,IF(P24=1,1,0))</f>
        <v>0</v>
      </c>
      <c r="R24" s="123"/>
      <c r="S24" s="123"/>
      <c r="T24" s="123"/>
      <c r="U24" s="123"/>
      <c r="V24" s="123"/>
      <c r="W24" s="123"/>
      <c r="X24" s="123"/>
      <c r="Y24" s="123"/>
      <c r="Z24" s="123"/>
      <c r="AA24" s="123"/>
      <c r="AB24" s="123"/>
      <c r="AC24" s="123"/>
      <c r="AD24" s="123"/>
      <c r="AE24" s="123"/>
      <c r="AF24" s="123"/>
      <c r="AG24" s="123"/>
      <c r="AH24" s="123"/>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232" t="s">
        <v>220</v>
      </c>
      <c r="W25" s="232"/>
      <c r="X25" s="232"/>
      <c r="Y25" s="232"/>
      <c r="Z25" s="232"/>
      <c r="AA25" s="232"/>
      <c r="AB25" s="232"/>
      <c r="AC25" s="232"/>
      <c r="AD25" s="232"/>
      <c r="AE25" s="232"/>
      <c r="AF25" s="232"/>
      <c r="AG25" s="232"/>
      <c r="AH25" s="232"/>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32"/>
      <c r="W26" s="232"/>
      <c r="X26" s="232"/>
      <c r="Y26" s="232"/>
      <c r="Z26" s="232"/>
      <c r="AA26" s="232"/>
      <c r="AB26" s="232"/>
      <c r="AC26" s="232"/>
      <c r="AD26" s="232"/>
      <c r="AE26" s="232"/>
      <c r="AF26" s="232"/>
      <c r="AG26" s="232"/>
      <c r="AH26" s="232"/>
    </row>
    <row r="27" s="1" customFormat="1" ht="38" customHeight="1" spans="1:34">
      <c r="A27" s="40"/>
      <c r="B27" s="18"/>
      <c r="C27" s="22"/>
      <c r="D27" s="22"/>
      <c r="E27" s="49"/>
      <c r="F27" s="50"/>
      <c r="G27" s="51">
        <v>10</v>
      </c>
      <c r="H27" s="52">
        <f>IF(ISERROR(G27/G21),0,G27/G21)</f>
        <v>1</v>
      </c>
      <c r="I27" s="68">
        <f>IF(G21=0,1,IF(H27&gt;=85%,1,0))</f>
        <v>1</v>
      </c>
      <c r="J27" s="51">
        <v>10</v>
      </c>
      <c r="K27" s="52">
        <f>IF(ISERROR(J27/G21),0,J27/G21)</f>
        <v>1</v>
      </c>
      <c r="L27" s="68">
        <f>IF(G21=0,4,IF(K27&gt;=85%,4,0))</f>
        <v>4</v>
      </c>
      <c r="M27" s="51">
        <v>10</v>
      </c>
      <c r="N27" s="52">
        <f>IF(ISERROR(M27/G21),0,M27/G21)</f>
        <v>1</v>
      </c>
      <c r="O27" s="68">
        <f>IF(G21=0,2,IF(N27&gt;=85%,2,0))</f>
        <v>2</v>
      </c>
      <c r="P27" s="51">
        <v>10</v>
      </c>
      <c r="Q27" s="52">
        <f>IF(ISERROR(P27/G21),0,P27/G21)</f>
        <v>1</v>
      </c>
      <c r="R27" s="68">
        <f>IF(G21=0,2,IF(Q27&gt;=85%,2,0))</f>
        <v>2</v>
      </c>
      <c r="S27" s="51">
        <v>10</v>
      </c>
      <c r="T27" s="52">
        <f>IF(ISERROR(S27/G21),0,S27/G21)</f>
        <v>1</v>
      </c>
      <c r="U27" s="68">
        <f>IF(G21=0,1,IF(T27&gt;=50%,1,0))</f>
        <v>1</v>
      </c>
      <c r="V27" s="232"/>
      <c r="W27" s="232"/>
      <c r="X27" s="232"/>
      <c r="Y27" s="232"/>
      <c r="Z27" s="232"/>
      <c r="AA27" s="232"/>
      <c r="AB27" s="232"/>
      <c r="AC27" s="232"/>
      <c r="AD27" s="232"/>
      <c r="AE27" s="232"/>
      <c r="AF27" s="232"/>
      <c r="AG27" s="232"/>
      <c r="AH27" s="232"/>
    </row>
    <row r="28" s="1" customFormat="1" ht="41" customHeight="1" spans="1:34">
      <c r="A28" s="40"/>
      <c r="B28" s="18"/>
      <c r="C28" s="13" t="s">
        <v>167</v>
      </c>
      <c r="D28" s="13">
        <v>4</v>
      </c>
      <c r="E28" s="53" t="s">
        <v>168</v>
      </c>
      <c r="F28" s="28">
        <v>4</v>
      </c>
      <c r="G28" s="124" t="s">
        <v>221</v>
      </c>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124" t="s">
        <v>222</v>
      </c>
      <c r="P29" s="123"/>
      <c r="Q29" s="123"/>
      <c r="R29" s="123"/>
      <c r="S29" s="123"/>
      <c r="T29" s="123"/>
      <c r="U29" s="123"/>
      <c r="V29" s="123"/>
      <c r="W29" s="123"/>
      <c r="X29" s="123"/>
      <c r="Y29" s="123"/>
      <c r="Z29" s="123"/>
      <c r="AA29" s="123"/>
      <c r="AB29" s="123"/>
      <c r="AC29" s="123"/>
      <c r="AD29" s="123"/>
      <c r="AE29" s="123"/>
      <c r="AF29" s="123"/>
      <c r="AG29" s="123"/>
      <c r="AH29" s="123"/>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123"/>
      <c r="P30" s="123"/>
      <c r="Q30" s="123"/>
      <c r="R30" s="123"/>
      <c r="S30" s="123"/>
      <c r="T30" s="123"/>
      <c r="U30" s="123"/>
      <c r="V30" s="123"/>
      <c r="W30" s="123"/>
      <c r="X30" s="123"/>
      <c r="Y30" s="123"/>
      <c r="Z30" s="123"/>
      <c r="AA30" s="123"/>
      <c r="AB30" s="123"/>
      <c r="AC30" s="123"/>
      <c r="AD30" s="123"/>
      <c r="AE30" s="123"/>
      <c r="AF30" s="123"/>
      <c r="AG30" s="123"/>
      <c r="AH30" s="123"/>
    </row>
    <row r="31" s="1" customFormat="1" ht="35" customHeight="1" spans="1:34">
      <c r="A31" s="40"/>
      <c r="B31" s="18"/>
      <c r="C31" s="13"/>
      <c r="D31" s="13"/>
      <c r="E31" s="53"/>
      <c r="F31" s="50"/>
      <c r="G31" s="51">
        <v>10</v>
      </c>
      <c r="H31" s="54">
        <f>IF(ISERROR(G31/G21),0,G31/G21)</f>
        <v>1</v>
      </c>
      <c r="I31" s="52"/>
      <c r="J31" s="68">
        <f>IF(G21=0,2,IF(H31&gt;=60%,2,0))</f>
        <v>2</v>
      </c>
      <c r="K31" s="51">
        <v>10</v>
      </c>
      <c r="L31" s="54">
        <f>IF(ISERROR(K31/G21),0,K31/G21)</f>
        <v>1</v>
      </c>
      <c r="M31" s="52"/>
      <c r="N31" s="68">
        <f>IF(G21=0,2,IF(L31&gt;=60%,2,0))</f>
        <v>2</v>
      </c>
      <c r="O31" s="123"/>
      <c r="P31" s="123"/>
      <c r="Q31" s="123"/>
      <c r="R31" s="123"/>
      <c r="S31" s="123"/>
      <c r="T31" s="123"/>
      <c r="U31" s="123"/>
      <c r="V31" s="123"/>
      <c r="W31" s="123"/>
      <c r="X31" s="123"/>
      <c r="Y31" s="123"/>
      <c r="Z31" s="123"/>
      <c r="AA31" s="123"/>
      <c r="AB31" s="123"/>
      <c r="AC31" s="123"/>
      <c r="AD31" s="123"/>
      <c r="AE31" s="123"/>
      <c r="AF31" s="123"/>
      <c r="AG31" s="123"/>
      <c r="AH31" s="123"/>
    </row>
    <row r="32" s="1" customFormat="1" ht="51" customHeight="1" spans="1:34">
      <c r="A32" s="40"/>
      <c r="B32" s="18"/>
      <c r="C32" s="22" t="s">
        <v>173</v>
      </c>
      <c r="D32" s="55">
        <v>2</v>
      </c>
      <c r="E32" s="49" t="s">
        <v>174</v>
      </c>
      <c r="F32" s="56">
        <v>2</v>
      </c>
      <c r="G32" s="123" t="s">
        <v>223</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1" customFormat="1" ht="45" customHeight="1" spans="1:34">
      <c r="A33" s="40"/>
      <c r="B33" s="18"/>
      <c r="C33" s="14" t="s">
        <v>176</v>
      </c>
      <c r="D33" s="14">
        <v>5</v>
      </c>
      <c r="E33" s="42" t="s">
        <v>177</v>
      </c>
      <c r="F33" s="43">
        <f>IF(G34&gt;=80%,5,IF(G3497G34&gt;75%,(G34-75%)*100,0))</f>
        <v>5</v>
      </c>
      <c r="G33" s="29" t="s">
        <v>178</v>
      </c>
      <c r="H33" s="123" t="s">
        <v>224</v>
      </c>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1" customFormat="1" ht="35" customHeight="1" spans="1:34">
      <c r="A34" s="41"/>
      <c r="B34" s="22"/>
      <c r="C34" s="22"/>
      <c r="D34" s="22"/>
      <c r="E34" s="49"/>
      <c r="F34" s="50"/>
      <c r="G34" s="29">
        <v>97</v>
      </c>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row r="35" s="2" customFormat="1" ht="30" customHeight="1" spans="1:34">
      <c r="A35" s="12" t="s">
        <v>34</v>
      </c>
      <c r="B35" s="12"/>
      <c r="C35" s="12"/>
      <c r="D35" s="57">
        <f>B6+B16+B20+B33</f>
        <v>100</v>
      </c>
      <c r="E35" s="58"/>
      <c r="F35" s="59">
        <f>SUM(F6:F33)</f>
        <v>91</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H38"/>
  <sheetViews>
    <sheetView topLeftCell="G6"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5</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225</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v>2470</v>
      </c>
      <c r="H10" s="25">
        <v>1302.7</v>
      </c>
      <c r="I10" s="21">
        <v>302.7</v>
      </c>
      <c r="J10" s="62">
        <v>0.026</v>
      </c>
      <c r="K10" s="25">
        <f>IF(G21=0,2,IF(I10&gt;0,2,0))</f>
        <v>2</v>
      </c>
      <c r="L10" s="21">
        <v>0</v>
      </c>
      <c r="M10" s="17">
        <v>1000</v>
      </c>
      <c r="N10" s="21">
        <v>1160</v>
      </c>
      <c r="O10" s="25">
        <v>2160</v>
      </c>
      <c r="P10" s="62">
        <v>0.19</v>
      </c>
      <c r="Q10" s="25">
        <f>IF(AND(G21=0,G10&gt;=0),2,IF(P10=0,0,IF(P10&lt;=40%,2,0)))</f>
        <v>2</v>
      </c>
      <c r="R10" s="21"/>
      <c r="S10" s="62">
        <f>IF(ISERROR(R10/G10),0,R10/G10)</f>
        <v>0</v>
      </c>
      <c r="T10" s="25">
        <v>0</v>
      </c>
      <c r="U10" s="21">
        <v>0</v>
      </c>
      <c r="V10" s="21">
        <v>10</v>
      </c>
      <c r="W10" s="62">
        <v>0.31</v>
      </c>
      <c r="X10" s="25">
        <f>IF(G21=0,1,IF(W10&gt;=30%,1,0))</f>
        <v>1</v>
      </c>
      <c r="Y10" s="25">
        <f>IF(OR(AA10&gt;0,AB10&gt;0),1,0)</f>
        <v>0</v>
      </c>
      <c r="Z10" s="25">
        <v>0</v>
      </c>
      <c r="AA10" s="21"/>
      <c r="AB10" s="21"/>
      <c r="AC10" s="21">
        <v>0</v>
      </c>
      <c r="AD10" s="25">
        <v>0</v>
      </c>
      <c r="AE10" s="21"/>
      <c r="AF10" s="62">
        <f>IF(ISERROR(AE10/G21),0,AE10/G21)</f>
        <v>0</v>
      </c>
      <c r="AG10" s="25">
        <v>0</v>
      </c>
      <c r="AH10" s="21"/>
    </row>
    <row r="11" s="1" customFormat="1" ht="29" customHeight="1" spans="1:34">
      <c r="A11" s="12"/>
      <c r="B11" s="13"/>
      <c r="C11" s="26" t="s">
        <v>111</v>
      </c>
      <c r="D11" s="26">
        <v>5</v>
      </c>
      <c r="E11" s="27" t="s">
        <v>112</v>
      </c>
      <c r="F11" s="28">
        <v>5</v>
      </c>
      <c r="G11" s="29" t="s">
        <v>226</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8</v>
      </c>
      <c r="G12" s="32" t="s">
        <v>116</v>
      </c>
      <c r="H12" s="33"/>
      <c r="I12" s="33"/>
      <c r="J12" s="33" t="s">
        <v>117</v>
      </c>
      <c r="K12" s="33"/>
      <c r="L12" s="33" t="s">
        <v>227</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v>1000</v>
      </c>
      <c r="H14" s="39">
        <v>1000</v>
      </c>
      <c r="I14" s="39">
        <v>0</v>
      </c>
      <c r="J14" s="63">
        <f>IF(ISERROR((L10+M10)/G14),0,(L10+M10)/G14)</f>
        <v>1</v>
      </c>
      <c r="K14" s="64">
        <f>IF(G21=0,8,_xlfn.IFS(J14&gt;=100%,8,J14&gt;=95%,7,J14&gt;=90%,6,J14&gt;=85%,5,J14&gt;=80%,4,J14&gt;=75%,3,J14&gt;=70%,2,J14&gt;=65%,1,J14&lt;65%,0))</f>
        <v>8</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228</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229</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230</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231</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v>30</v>
      </c>
      <c r="G19" s="44" t="s">
        <v>138</v>
      </c>
      <c r="H19" s="45"/>
      <c r="I19" s="45"/>
      <c r="J19" s="65"/>
      <c r="K19" s="44" t="s">
        <v>21</v>
      </c>
      <c r="L19" s="45"/>
      <c r="M19" s="45"/>
      <c r="N19" s="65"/>
      <c r="O19" s="44" t="s">
        <v>139</v>
      </c>
      <c r="P19" s="45"/>
      <c r="Q19" s="45"/>
      <c r="R19" s="65"/>
      <c r="S19" s="44" t="s">
        <v>140</v>
      </c>
      <c r="T19" s="45"/>
      <c r="U19" s="45"/>
      <c r="V19" s="65"/>
      <c r="W19" s="69" t="s">
        <v>232</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32</v>
      </c>
      <c r="H21" s="39">
        <v>32</v>
      </c>
      <c r="I21" s="66">
        <f>IF(ISERROR(H21/G21),0,H21/G21)</f>
        <v>1</v>
      </c>
      <c r="J21" s="67">
        <f>IF(G21=0,10,IF(I21&gt;=100%,10,IF(I21&gt;=90%,I21*100-90,0)))</f>
        <v>10</v>
      </c>
      <c r="K21" s="39">
        <v>36</v>
      </c>
      <c r="L21" s="39">
        <v>36</v>
      </c>
      <c r="M21" s="66">
        <f>IF(ISERROR(L21/K21),0,L21/K21)</f>
        <v>1</v>
      </c>
      <c r="N21" s="67">
        <f>IF(K21=0,5,IF(M21&gt;=100%,5,IF(M21&gt;=95%,M21*100-95,0)))</f>
        <v>5</v>
      </c>
      <c r="O21" s="39">
        <v>19.71</v>
      </c>
      <c r="P21" s="39">
        <v>19.71</v>
      </c>
      <c r="Q21" s="66">
        <f>IF(ISERROR(P21/O21),0,P21/O21)</f>
        <v>1</v>
      </c>
      <c r="R21" s="67">
        <f>IF(O21=0,5,IF(Q21&gt;=100%,5,IF(Q21&gt;=95%,Q21*100-95,0)))</f>
        <v>5</v>
      </c>
      <c r="S21" s="39">
        <v>2321</v>
      </c>
      <c r="T21" s="39">
        <v>2321</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v>4</v>
      </c>
      <c r="G22" s="12" t="s">
        <v>154</v>
      </c>
      <c r="H22" s="29"/>
      <c r="I22" s="29"/>
      <c r="J22" s="12" t="s">
        <v>155</v>
      </c>
      <c r="K22" s="29"/>
      <c r="L22" s="29"/>
      <c r="M22" s="29" t="s">
        <v>156</v>
      </c>
      <c r="N22" s="29"/>
      <c r="O22" s="29"/>
      <c r="P22" s="29" t="s">
        <v>157</v>
      </c>
      <c r="Q22" s="29"/>
      <c r="R22" s="29" t="s">
        <v>233</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23</v>
      </c>
      <c r="H24" s="52">
        <f>IF(ISERROR(G24/G21),0,G24/G21)</f>
        <v>0.71875</v>
      </c>
      <c r="I24" s="68">
        <f>IF(G21=0,1,IF(H24&gt;=60%,1,0))</f>
        <v>1</v>
      </c>
      <c r="J24" s="51">
        <v>23</v>
      </c>
      <c r="K24" s="52">
        <f>IF(ISERROR(J24/G21),0,J24/G21)</f>
        <v>0.71875</v>
      </c>
      <c r="L24" s="68">
        <f>IF(G21=0,1,IF(K24&gt;=60%,1,0))</f>
        <v>1</v>
      </c>
      <c r="M24" s="51">
        <v>32</v>
      </c>
      <c r="N24" s="52">
        <f>IF(ISERROR(M24/G21),0,M24/G21)</f>
        <v>1</v>
      </c>
      <c r="O24" s="68">
        <f>IF(G21=0,2,IF(N24&gt;=100%,2,0))</f>
        <v>2</v>
      </c>
      <c r="P24" s="51"/>
      <c r="Q24" s="68">
        <f>IF(G21=0,1,IF(P24=1,1,0))</f>
        <v>0</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v>10</v>
      </c>
      <c r="G25" s="29" t="s">
        <v>154</v>
      </c>
      <c r="H25" s="29"/>
      <c r="I25" s="29"/>
      <c r="J25" s="29"/>
      <c r="K25" s="29"/>
      <c r="L25" s="29"/>
      <c r="M25" s="29" t="s">
        <v>155</v>
      </c>
      <c r="N25" s="29"/>
      <c r="O25" s="29"/>
      <c r="P25" s="29" t="s">
        <v>156</v>
      </c>
      <c r="Q25" s="29"/>
      <c r="R25" s="29"/>
      <c r="S25" s="29" t="s">
        <v>157</v>
      </c>
      <c r="T25" s="29"/>
      <c r="U25" s="29"/>
      <c r="V25" s="29" t="s">
        <v>234</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32</v>
      </c>
      <c r="H27" s="52">
        <f>IF(ISERROR(G27/G21),0,G27/G21)</f>
        <v>1</v>
      </c>
      <c r="I27" s="68">
        <f>IF(G21=0,1,IF(H27&gt;=85%,1,0))</f>
        <v>1</v>
      </c>
      <c r="J27" s="51"/>
      <c r="K27" s="52">
        <f>IF(ISERROR(J27/G21),0,J27/G21)</f>
        <v>0</v>
      </c>
      <c r="L27" s="68">
        <f>IF(G21=0,4,IF(K27&gt;=85%,4,0))</f>
        <v>0</v>
      </c>
      <c r="M27" s="51">
        <v>32</v>
      </c>
      <c r="N27" s="52">
        <f>IF(ISERROR(M27/G21),0,M27/G21)</f>
        <v>1</v>
      </c>
      <c r="O27" s="68">
        <f>IF(G21=0,2,IF(N27&gt;=85%,2,0))</f>
        <v>2</v>
      </c>
      <c r="P27" s="51">
        <v>21</v>
      </c>
      <c r="Q27" s="52">
        <f>IF(ISERROR(P27/G21),0,P27/G21)</f>
        <v>0.65625</v>
      </c>
      <c r="R27" s="68">
        <f>IF(G21=0,2,IF(Q27&gt;=85%,2,0))</f>
        <v>0</v>
      </c>
      <c r="S27" s="51">
        <v>18</v>
      </c>
      <c r="T27" s="52">
        <f>IF(ISERROR(S27/G21),0,S27/G21)</f>
        <v>0.5625</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29" t="s">
        <v>235</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v>4</v>
      </c>
      <c r="G29" s="12" t="s">
        <v>18</v>
      </c>
      <c r="H29" s="12"/>
      <c r="I29" s="12"/>
      <c r="J29" s="12"/>
      <c r="K29" s="12" t="s">
        <v>19</v>
      </c>
      <c r="L29" s="12"/>
      <c r="M29" s="12"/>
      <c r="N29" s="12"/>
      <c r="O29" s="29" t="s">
        <v>236</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32</v>
      </c>
      <c r="H31" s="54">
        <f>IF(ISERROR(G31/G21),0,G31/G21)</f>
        <v>1</v>
      </c>
      <c r="I31" s="52"/>
      <c r="J31" s="68">
        <f>IF(G21=0,2,IF(H31&gt;=60%,2,0))</f>
        <v>2</v>
      </c>
      <c r="K31" s="51">
        <v>32</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2</v>
      </c>
      <c r="G32" s="29" t="s">
        <v>237</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v>5</v>
      </c>
      <c r="G33" s="29" t="s">
        <v>178</v>
      </c>
      <c r="H33" s="29" t="s">
        <v>238</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88">
        <v>0.9</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H38"/>
  <sheetViews>
    <sheetView topLeftCell="F4"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3</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239</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900</v>
      </c>
      <c r="H10" s="25">
        <f>I10+L10+M10</f>
        <v>700</v>
      </c>
      <c r="I10" s="21">
        <v>0</v>
      </c>
      <c r="J10" s="62">
        <f>IF(ISERROR(I10/G10),0,I10/G10)</f>
        <v>0</v>
      </c>
      <c r="K10" s="25">
        <f>IF(G21=0,2,IF(I10&gt;0,2,0))</f>
        <v>0</v>
      </c>
      <c r="L10" s="21">
        <v>0</v>
      </c>
      <c r="M10" s="17">
        <v>700</v>
      </c>
      <c r="N10" s="21">
        <v>0</v>
      </c>
      <c r="O10" s="25">
        <f>M10+N10</f>
        <v>700</v>
      </c>
      <c r="P10" s="62">
        <f>IF(ISERROR(O10/G10),0,O10/G10)</f>
        <v>0.777777777777778</v>
      </c>
      <c r="Q10" s="25">
        <f>IF(AND(G21=0,G10&gt;=0),2,IF(P10=0,0,IF(P10&lt;=40%,2,0)))</f>
        <v>0</v>
      </c>
      <c r="R10" s="21">
        <v>200</v>
      </c>
      <c r="S10" s="62">
        <f>IF(ISERROR(R10/G10),0,R10/G10)</f>
        <v>0.222222222222222</v>
      </c>
      <c r="T10" s="25">
        <f>IF(AND(G21=0,G10&gt;=0),2,IF(S10=0,0,IF(S10&gt;=20%,2,0)))</f>
        <v>2</v>
      </c>
      <c r="U10" s="21">
        <v>0</v>
      </c>
      <c r="V10" s="21">
        <v>0</v>
      </c>
      <c r="W10" s="62">
        <f>IF(ISERROR(V10/G21),0,V10/G21)</f>
        <v>0</v>
      </c>
      <c r="X10" s="25">
        <f>IF(G21=0,1,IF(W10&gt;=30%,1,0))</f>
        <v>0</v>
      </c>
      <c r="Y10" s="25">
        <f>IF(OR(AA10&gt;0,AB10&gt;0),1,0)</f>
        <v>0</v>
      </c>
      <c r="Z10" s="25">
        <f>IF(G21=0,1,IF(Y10=1,1,0))</f>
        <v>0</v>
      </c>
      <c r="AA10" s="21">
        <v>0</v>
      </c>
      <c r="AB10" s="21">
        <v>0</v>
      </c>
      <c r="AC10" s="21">
        <v>0</v>
      </c>
      <c r="AD10" s="25">
        <f>IF(G21=0,1,IF(AC10=1,1,0))</f>
        <v>0</v>
      </c>
      <c r="AE10" s="21">
        <v>8</v>
      </c>
      <c r="AF10" s="62">
        <f>IF(ISERROR(AE10/G21),0,AE10/G21)</f>
        <v>0.666666666666667</v>
      </c>
      <c r="AG10" s="25">
        <f>IF(G21=0,1,IF(AF10&gt;=30%,1,0))</f>
        <v>1</v>
      </c>
      <c r="AH10" s="21"/>
    </row>
    <row r="11" s="1" customFormat="1" ht="29" customHeight="1" spans="1:34">
      <c r="A11" s="12"/>
      <c r="B11" s="13"/>
      <c r="C11" s="26" t="s">
        <v>111</v>
      </c>
      <c r="D11" s="26">
        <v>5</v>
      </c>
      <c r="E11" s="27" t="s">
        <v>112</v>
      </c>
      <c r="F11" s="28">
        <v>5</v>
      </c>
      <c r="G11" s="29" t="s">
        <v>240</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1" customFormat="1" ht="36" customHeight="1" spans="1:34">
      <c r="A12" s="12"/>
      <c r="B12" s="13"/>
      <c r="C12" s="30" t="s">
        <v>114</v>
      </c>
      <c r="D12" s="30">
        <v>10</v>
      </c>
      <c r="E12" s="15" t="s">
        <v>115</v>
      </c>
      <c r="F12" s="31">
        <v>10</v>
      </c>
      <c r="G12" s="32" t="s">
        <v>116</v>
      </c>
      <c r="H12" s="33"/>
      <c r="I12" s="33"/>
      <c r="J12" s="33" t="s">
        <v>117</v>
      </c>
      <c r="K12" s="33"/>
      <c r="L12" s="33" t="s">
        <v>241</v>
      </c>
      <c r="M12" s="33"/>
      <c r="N12" s="33"/>
      <c r="O12" s="33"/>
      <c r="P12" s="33"/>
      <c r="Q12" s="33"/>
      <c r="R12" s="33"/>
      <c r="S12" s="33"/>
      <c r="T12" s="33"/>
      <c r="U12" s="33"/>
      <c r="V12" s="33"/>
      <c r="W12" s="33"/>
      <c r="X12" s="33"/>
      <c r="Y12" s="33"/>
      <c r="Z12" s="33"/>
      <c r="AA12" s="33"/>
      <c r="AB12" s="33"/>
      <c r="AC12" s="33"/>
      <c r="AD12" s="33"/>
      <c r="AE12" s="33"/>
      <c r="AF12" s="33"/>
      <c r="AG12" s="33"/>
      <c r="AH12" s="33"/>
    </row>
    <row r="13" s="1" customFormat="1" ht="30" customHeight="1" spans="1:34">
      <c r="A13" s="12"/>
      <c r="B13" s="13"/>
      <c r="C13" s="34"/>
      <c r="D13" s="34"/>
      <c r="E13" s="19"/>
      <c r="F13" s="35"/>
      <c r="G13" s="32" t="s">
        <v>34</v>
      </c>
      <c r="H13" s="32" t="s">
        <v>119</v>
      </c>
      <c r="I13" s="32" t="s">
        <v>120</v>
      </c>
      <c r="J13" s="33" t="s">
        <v>121</v>
      </c>
      <c r="K13" s="33" t="s">
        <v>122</v>
      </c>
      <c r="L13" s="33"/>
      <c r="M13" s="33"/>
      <c r="N13" s="33"/>
      <c r="O13" s="33"/>
      <c r="P13" s="33"/>
      <c r="Q13" s="33"/>
      <c r="R13" s="33"/>
      <c r="S13" s="33"/>
      <c r="T13" s="33"/>
      <c r="U13" s="33"/>
      <c r="V13" s="33"/>
      <c r="W13" s="33"/>
      <c r="X13" s="33"/>
      <c r="Y13" s="33"/>
      <c r="Z13" s="33"/>
      <c r="AA13" s="33"/>
      <c r="AB13" s="33"/>
      <c r="AC13" s="33"/>
      <c r="AD13" s="33"/>
      <c r="AE13" s="33"/>
      <c r="AF13" s="33"/>
      <c r="AG13" s="33"/>
      <c r="AH13" s="33"/>
    </row>
    <row r="14" s="1" customFormat="1" ht="26" customHeight="1" spans="1:34">
      <c r="A14" s="12"/>
      <c r="B14" s="13"/>
      <c r="C14" s="36"/>
      <c r="D14" s="36"/>
      <c r="E14" s="23"/>
      <c r="F14" s="37"/>
      <c r="G14" s="38">
        <f>H14+I14</f>
        <v>1719</v>
      </c>
      <c r="H14" s="39">
        <v>1719</v>
      </c>
      <c r="I14" s="39">
        <v>0</v>
      </c>
      <c r="J14" s="63">
        <f>IF(ISERROR((L10+M10)/G14),0,(L10+M10)/G14)</f>
        <v>0.407213496218732</v>
      </c>
      <c r="K14" s="64">
        <f>IF(G21=0,8,_xlfn.IFS(J14&gt;=100%,8,J14&gt;=95%,7,J14&gt;=90%,6,J14&gt;=85%,5,J14&gt;=80%,4,J14&gt;=75%,3,J14&gt;=70%,2,J14&gt;=65%,1,J14&lt;65%,0))</f>
        <v>0</v>
      </c>
      <c r="L14" s="33"/>
      <c r="M14" s="33"/>
      <c r="N14" s="33"/>
      <c r="O14" s="33"/>
      <c r="P14" s="33"/>
      <c r="Q14" s="33"/>
      <c r="R14" s="33"/>
      <c r="S14" s="33"/>
      <c r="T14" s="33"/>
      <c r="U14" s="33"/>
      <c r="V14" s="33"/>
      <c r="W14" s="33"/>
      <c r="X14" s="33"/>
      <c r="Y14" s="33"/>
      <c r="Z14" s="33"/>
      <c r="AA14" s="33"/>
      <c r="AB14" s="33"/>
      <c r="AC14" s="33"/>
      <c r="AD14" s="33"/>
      <c r="AE14" s="33"/>
      <c r="AF14" s="33"/>
      <c r="AG14" s="33"/>
      <c r="AH14" s="33"/>
    </row>
    <row r="15" s="1" customFormat="1" ht="45" customHeight="1" spans="1:34">
      <c r="A15" s="12"/>
      <c r="B15" s="13"/>
      <c r="C15" s="26" t="s">
        <v>123</v>
      </c>
      <c r="D15" s="26">
        <v>5</v>
      </c>
      <c r="E15" s="27" t="s">
        <v>124</v>
      </c>
      <c r="F15" s="28">
        <v>5</v>
      </c>
      <c r="G15" s="29" t="s">
        <v>242</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1" customFormat="1" ht="66" customHeight="1" spans="1:34">
      <c r="A16" s="40" t="s">
        <v>126</v>
      </c>
      <c r="B16" s="18">
        <v>10</v>
      </c>
      <c r="C16" s="13" t="s">
        <v>127</v>
      </c>
      <c r="D16" s="13">
        <v>3</v>
      </c>
      <c r="E16" s="27" t="s">
        <v>128</v>
      </c>
      <c r="F16" s="28">
        <v>3</v>
      </c>
      <c r="G16" s="29" t="s">
        <v>243</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1" customFormat="1" ht="61" customHeight="1" spans="1:34">
      <c r="A17" s="40"/>
      <c r="B17" s="18"/>
      <c r="C17" s="13" t="s">
        <v>130</v>
      </c>
      <c r="D17" s="13">
        <v>2</v>
      </c>
      <c r="E17" s="27" t="s">
        <v>131</v>
      </c>
      <c r="F17" s="28">
        <v>2</v>
      </c>
      <c r="G17" s="29" t="s">
        <v>244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1" customFormat="1" ht="46" customHeight="1" spans="1:34">
      <c r="A18" s="41"/>
      <c r="B18" s="22"/>
      <c r="C18" s="13" t="s">
        <v>133</v>
      </c>
      <c r="D18" s="13">
        <v>5</v>
      </c>
      <c r="E18" s="27" t="s">
        <v>134</v>
      </c>
      <c r="F18" s="28">
        <v>5</v>
      </c>
      <c r="G18" s="29" t="s">
        <v>245</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69" t="s">
        <v>246</v>
      </c>
      <c r="X19" s="70"/>
      <c r="Y19" s="70"/>
      <c r="Z19" s="70"/>
      <c r="AA19" s="70"/>
      <c r="AB19" s="70"/>
      <c r="AC19" s="70"/>
      <c r="AD19" s="70"/>
      <c r="AE19" s="70"/>
      <c r="AF19" s="70"/>
      <c r="AG19" s="70"/>
      <c r="AH19" s="7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71"/>
      <c r="X20" s="5"/>
      <c r="Y20" s="5"/>
      <c r="Z20" s="5"/>
      <c r="AA20" s="5"/>
      <c r="AB20" s="5"/>
      <c r="AC20" s="5"/>
      <c r="AD20" s="5"/>
      <c r="AE20" s="5"/>
      <c r="AF20" s="5"/>
      <c r="AG20" s="5"/>
      <c r="AH20" s="77"/>
    </row>
    <row r="21" s="1" customFormat="1" ht="36" customHeight="1" spans="1:34">
      <c r="A21" s="40"/>
      <c r="B21" s="18"/>
      <c r="C21" s="22"/>
      <c r="D21" s="22"/>
      <c r="E21" s="49"/>
      <c r="F21" s="50"/>
      <c r="G21" s="39">
        <v>12</v>
      </c>
      <c r="H21" s="39">
        <v>12</v>
      </c>
      <c r="I21" s="66">
        <f>IF(ISERROR(H21/G21),0,H21/G21)</f>
        <v>1</v>
      </c>
      <c r="J21" s="67">
        <f>IF(G21=0,10,IF(I21&gt;=100%,10,IF(I21&gt;=90%,I21*100-90,0)))</f>
        <v>10</v>
      </c>
      <c r="K21" s="39">
        <v>56</v>
      </c>
      <c r="L21" s="39">
        <v>56</v>
      </c>
      <c r="M21" s="66">
        <f>IF(ISERROR(L21/K21),0,L21/K21)</f>
        <v>1</v>
      </c>
      <c r="N21" s="67">
        <f>IF(K21=0,5,IF(M21&gt;=100%,5,IF(M21&gt;=95%,M21*100-95,0)))</f>
        <v>5</v>
      </c>
      <c r="O21" s="39">
        <v>27.32</v>
      </c>
      <c r="P21" s="39">
        <v>27.32</v>
      </c>
      <c r="Q21" s="66">
        <f>IF(ISERROR(P21/O21),0,P21/O21)</f>
        <v>1</v>
      </c>
      <c r="R21" s="67">
        <f>IF(O21=0,5,IF(Q21&gt;=100%,5,IF(Q21&gt;=95%,Q21*100-95,0)))</f>
        <v>5</v>
      </c>
      <c r="S21" s="39">
        <v>3537</v>
      </c>
      <c r="T21" s="39">
        <v>3537</v>
      </c>
      <c r="U21" s="66">
        <f>IF(ISERROR(T21/S21),0,T21/S21)</f>
        <v>1</v>
      </c>
      <c r="V21" s="67">
        <f>IF(S21=0,10,IF(U21&gt;=100%,10,IF(U21&gt;=90%,U21*100-90,0)))</f>
        <v>10</v>
      </c>
      <c r="W21" s="72"/>
      <c r="X21" s="73"/>
      <c r="Y21" s="73"/>
      <c r="Z21" s="73"/>
      <c r="AA21" s="73"/>
      <c r="AB21" s="73"/>
      <c r="AC21" s="73"/>
      <c r="AD21" s="73"/>
      <c r="AE21" s="73"/>
      <c r="AF21" s="73"/>
      <c r="AG21" s="73"/>
      <c r="AH21" s="7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12" t="s">
        <v>247</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12</v>
      </c>
      <c r="H24" s="52">
        <f>IF(ISERROR(G24/G21),0,G24/G21)</f>
        <v>1</v>
      </c>
      <c r="I24" s="68">
        <f>IF(G21=0,1,IF(H24&gt;=60%,1,0))</f>
        <v>1</v>
      </c>
      <c r="J24" s="51">
        <v>12</v>
      </c>
      <c r="K24" s="52">
        <f>IF(ISERROR(J24/G21),0,J24/G21)</f>
        <v>1</v>
      </c>
      <c r="L24" s="68">
        <f>IF(G21=0,1,IF(K24&gt;=60%,1,0))</f>
        <v>1</v>
      </c>
      <c r="M24" s="51">
        <v>12</v>
      </c>
      <c r="N24" s="52">
        <f>IF(ISERROR(M24/G21),0,M24/G21)</f>
        <v>1</v>
      </c>
      <c r="O24" s="68">
        <f>IF(G21=0,2,IF(N24&gt;=100%,2,0))</f>
        <v>2</v>
      </c>
      <c r="P24" s="51">
        <v>1</v>
      </c>
      <c r="Q24" s="68">
        <f>IF(G21=0,1,IF(P24=1,1,0))</f>
        <v>1</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12" t="s">
        <v>248</v>
      </c>
      <c r="W25" s="29"/>
      <c r="X25" s="29"/>
      <c r="Y25" s="29"/>
      <c r="Z25" s="29"/>
      <c r="AA25" s="29"/>
      <c r="AB25" s="29"/>
      <c r="AC25" s="29"/>
      <c r="AD25" s="29"/>
      <c r="AE25" s="29"/>
      <c r="AF25" s="29"/>
      <c r="AG25" s="29"/>
      <c r="AH25" s="2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29"/>
      <c r="W26" s="29"/>
      <c r="X26" s="29"/>
      <c r="Y26" s="29"/>
      <c r="Z26" s="29"/>
      <c r="AA26" s="29"/>
      <c r="AB26" s="29"/>
      <c r="AC26" s="29"/>
      <c r="AD26" s="29"/>
      <c r="AE26" s="29"/>
      <c r="AF26" s="29"/>
      <c r="AG26" s="29"/>
      <c r="AH26" s="29"/>
    </row>
    <row r="27" s="1" customFormat="1" ht="38" customHeight="1" spans="1:34">
      <c r="A27" s="40"/>
      <c r="B27" s="18"/>
      <c r="C27" s="22"/>
      <c r="D27" s="22"/>
      <c r="E27" s="49"/>
      <c r="F27" s="50"/>
      <c r="G27" s="51">
        <v>12</v>
      </c>
      <c r="H27" s="52">
        <f>IF(ISERROR(G27/G21),0,G27/G21)</f>
        <v>1</v>
      </c>
      <c r="I27" s="68">
        <f>IF(G21=0,1,IF(H27&gt;=85%,1,0))</f>
        <v>1</v>
      </c>
      <c r="J27" s="51">
        <v>12</v>
      </c>
      <c r="K27" s="52">
        <f>IF(ISERROR(J27/G21),0,J27/G21)</f>
        <v>1</v>
      </c>
      <c r="L27" s="68">
        <f>IF(G21=0,4,IF(K27&gt;=85%,4,0))</f>
        <v>4</v>
      </c>
      <c r="M27" s="51">
        <v>12</v>
      </c>
      <c r="N27" s="52">
        <f>IF(ISERROR(M27/G21),0,M27/G21)</f>
        <v>1</v>
      </c>
      <c r="O27" s="68">
        <f>IF(G21=0,2,IF(N27&gt;=85%,2,0))</f>
        <v>2</v>
      </c>
      <c r="P27" s="51">
        <v>12</v>
      </c>
      <c r="Q27" s="52">
        <f>IF(ISERROR(P27/G21),0,P27/G21)</f>
        <v>1</v>
      </c>
      <c r="R27" s="68">
        <f>IF(G21=0,2,IF(Q27&gt;=85%,2,0))</f>
        <v>2</v>
      </c>
      <c r="S27" s="51">
        <v>12</v>
      </c>
      <c r="T27" s="52">
        <f>IF(ISERROR(S27/G21),0,S27/G21)</f>
        <v>1</v>
      </c>
      <c r="U27" s="68">
        <f>IF(G21=0,1,IF(T27&gt;=50%,1,0))</f>
        <v>1</v>
      </c>
      <c r="V27" s="29"/>
      <c r="W27" s="29"/>
      <c r="X27" s="29"/>
      <c r="Y27" s="29"/>
      <c r="Z27" s="29"/>
      <c r="AA27" s="29"/>
      <c r="AB27" s="29"/>
      <c r="AC27" s="29"/>
      <c r="AD27" s="29"/>
      <c r="AE27" s="29"/>
      <c r="AF27" s="29"/>
      <c r="AG27" s="29"/>
      <c r="AH27" s="29"/>
    </row>
    <row r="28" s="1" customFormat="1" ht="41" customHeight="1" spans="1:34">
      <c r="A28" s="40"/>
      <c r="B28" s="18"/>
      <c r="C28" s="13" t="s">
        <v>167</v>
      </c>
      <c r="D28" s="13">
        <v>4</v>
      </c>
      <c r="E28" s="53" t="s">
        <v>168</v>
      </c>
      <c r="F28" s="28">
        <v>4</v>
      </c>
      <c r="G28" s="12" t="s">
        <v>249</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12" t="s">
        <v>250</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12</v>
      </c>
      <c r="H31" s="54">
        <f>IF(ISERROR(G31/G21),0,G31/G21)</f>
        <v>1</v>
      </c>
      <c r="I31" s="52"/>
      <c r="J31" s="68">
        <f>IF(G21=0,2,IF(H31&gt;=60%,2,0))</f>
        <v>2</v>
      </c>
      <c r="K31" s="51">
        <v>12</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103">
        <v>2</v>
      </c>
      <c r="G32" s="29" t="s">
        <v>251</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252</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90</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93</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H38"/>
  <sheetViews>
    <sheetView topLeftCell="A23"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5</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1" t="s">
        <v>253</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1"/>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1"/>
    </row>
    <row r="10" s="1" customFormat="1" ht="30" customHeight="1" spans="1:34">
      <c r="A10" s="12"/>
      <c r="B10" s="13"/>
      <c r="C10" s="22"/>
      <c r="D10" s="22"/>
      <c r="E10" s="23"/>
      <c r="F10" s="24"/>
      <c r="G10" s="25">
        <f>H10+N10+R10+U10</f>
        <v>12996</v>
      </c>
      <c r="H10" s="25">
        <f>I10+L10+M10</f>
        <v>10847</v>
      </c>
      <c r="I10" s="21">
        <v>8110</v>
      </c>
      <c r="J10" s="62">
        <f>IF(ISERROR(I10/G10),0,I10/G10)</f>
        <v>0.624038165589412</v>
      </c>
      <c r="K10" s="25">
        <f>IF(G21=0,2,IF(I10&gt;0,2,0))</f>
        <v>2</v>
      </c>
      <c r="L10" s="21">
        <v>0</v>
      </c>
      <c r="M10" s="17">
        <v>2737</v>
      </c>
      <c r="N10" s="21">
        <v>2149</v>
      </c>
      <c r="O10" s="25">
        <f>M10+N10</f>
        <v>4886</v>
      </c>
      <c r="P10" s="62">
        <f>IF(ISERROR(O10/G10),0,O10/G10)</f>
        <v>0.375961834410588</v>
      </c>
      <c r="Q10" s="25">
        <f>IF(AND(G21=0,G10&gt;=0),2,IF(P10=0,0,IF(P10&lt;=40%,2,0)))</f>
        <v>2</v>
      </c>
      <c r="R10" s="21">
        <v>0</v>
      </c>
      <c r="S10" s="62">
        <f>IF(ISERROR(R10/G10),0,R10/G10)</f>
        <v>0</v>
      </c>
      <c r="T10" s="25">
        <f>IF(AND(G21=0,G10&gt;=0),2,IF(S10=0,0,IF(S10&gt;=20%,2,0)))</f>
        <v>0</v>
      </c>
      <c r="U10" s="21">
        <v>0</v>
      </c>
      <c r="V10" s="21">
        <v>0</v>
      </c>
      <c r="W10" s="62">
        <f>IF(ISERROR(V10/G21),0,V10/G21)</f>
        <v>0</v>
      </c>
      <c r="X10" s="25">
        <f>IF(G21=0,1,IF(W10&gt;=30%,1,0))</f>
        <v>0</v>
      </c>
      <c r="Y10" s="25">
        <f>IF(OR(AA10&gt;0,AB10&gt;0),1,0)</f>
        <v>0</v>
      </c>
      <c r="Z10" s="25">
        <f>IF(G21=0,1,IF(Y10=1,1,0))</f>
        <v>0</v>
      </c>
      <c r="AA10" s="21">
        <v>0</v>
      </c>
      <c r="AB10" s="21">
        <v>0</v>
      </c>
      <c r="AC10" s="21">
        <v>0</v>
      </c>
      <c r="AD10" s="25">
        <f>IF(G21=0,1,IF(AC10=1,1,0))</f>
        <v>0</v>
      </c>
      <c r="AE10" s="21">
        <v>65</v>
      </c>
      <c r="AF10" s="62">
        <f>IF(ISERROR(AE10/G21),0,AE10/G21)</f>
        <v>1</v>
      </c>
      <c r="AG10" s="25">
        <f>IF(G21=0,1,IF(AF10&gt;=30%,1,0))</f>
        <v>1</v>
      </c>
      <c r="AH10" s="21"/>
    </row>
    <row r="11" s="1" customFormat="1" ht="29" customHeight="1" spans="1:34">
      <c r="A11" s="12"/>
      <c r="B11" s="13"/>
      <c r="C11" s="26" t="s">
        <v>111</v>
      </c>
      <c r="D11" s="26">
        <v>5</v>
      </c>
      <c r="E11" s="27" t="s">
        <v>112</v>
      </c>
      <c r="F11" s="79">
        <v>5</v>
      </c>
      <c r="G11" s="80" t="s">
        <v>254</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1" customFormat="1" ht="36" customHeight="1" spans="1:34">
      <c r="A12" s="12"/>
      <c r="B12" s="13"/>
      <c r="C12" s="30" t="s">
        <v>114</v>
      </c>
      <c r="D12" s="30">
        <v>10</v>
      </c>
      <c r="E12" s="15" t="s">
        <v>115</v>
      </c>
      <c r="F12" s="31">
        <v>10</v>
      </c>
      <c r="G12" s="32" t="s">
        <v>116</v>
      </c>
      <c r="H12" s="33"/>
      <c r="I12" s="33"/>
      <c r="J12" s="33" t="s">
        <v>117</v>
      </c>
      <c r="K12" s="33"/>
      <c r="L12" s="32" t="s">
        <v>255</v>
      </c>
      <c r="M12" s="32"/>
      <c r="N12" s="32"/>
      <c r="O12" s="32"/>
      <c r="P12" s="32"/>
      <c r="Q12" s="32"/>
      <c r="R12" s="32"/>
      <c r="S12" s="32"/>
      <c r="T12" s="32"/>
      <c r="U12" s="32"/>
      <c r="V12" s="32"/>
      <c r="W12" s="32"/>
      <c r="X12" s="32"/>
      <c r="Y12" s="32"/>
      <c r="Z12" s="32"/>
      <c r="AA12" s="32"/>
      <c r="AB12" s="32"/>
      <c r="AC12" s="32"/>
      <c r="AD12" s="32"/>
      <c r="AE12" s="32"/>
      <c r="AF12" s="32"/>
      <c r="AG12" s="32"/>
      <c r="AH12" s="32"/>
    </row>
    <row r="13" s="1" customFormat="1" ht="30" customHeight="1" spans="1:34">
      <c r="A13" s="12"/>
      <c r="B13" s="13"/>
      <c r="C13" s="34"/>
      <c r="D13" s="34"/>
      <c r="E13" s="19"/>
      <c r="F13" s="35"/>
      <c r="G13" s="32" t="s">
        <v>34</v>
      </c>
      <c r="H13" s="32" t="s">
        <v>119</v>
      </c>
      <c r="I13" s="32" t="s">
        <v>120</v>
      </c>
      <c r="J13" s="33" t="s">
        <v>121</v>
      </c>
      <c r="K13" s="33" t="s">
        <v>122</v>
      </c>
      <c r="L13" s="32"/>
      <c r="M13" s="32"/>
      <c r="N13" s="32"/>
      <c r="O13" s="32"/>
      <c r="P13" s="32"/>
      <c r="Q13" s="32"/>
      <c r="R13" s="32"/>
      <c r="S13" s="32"/>
      <c r="T13" s="32"/>
      <c r="U13" s="32"/>
      <c r="V13" s="32"/>
      <c r="W13" s="32"/>
      <c r="X13" s="32"/>
      <c r="Y13" s="32"/>
      <c r="Z13" s="32"/>
      <c r="AA13" s="32"/>
      <c r="AB13" s="32"/>
      <c r="AC13" s="32"/>
      <c r="AD13" s="32"/>
      <c r="AE13" s="32"/>
      <c r="AF13" s="32"/>
      <c r="AG13" s="32"/>
      <c r="AH13" s="32"/>
    </row>
    <row r="14" s="1" customFormat="1" ht="26" customHeight="1" spans="1:34">
      <c r="A14" s="12"/>
      <c r="B14" s="13"/>
      <c r="C14" s="36"/>
      <c r="D14" s="36"/>
      <c r="E14" s="23"/>
      <c r="F14" s="37"/>
      <c r="G14" s="38">
        <v>2737</v>
      </c>
      <c r="H14" s="39">
        <v>2737</v>
      </c>
      <c r="I14" s="39"/>
      <c r="J14" s="63">
        <f>IF(ISERROR((L10+M10)/G14),0,(L10+M10)/G14)</f>
        <v>1</v>
      </c>
      <c r="K14" s="64">
        <f>IF(G21=0,8,_xlfn.IFS(J14&gt;=100%,8,J14&gt;=95%,7,J14&gt;=90%,6,J14&gt;=85%,5,J14&gt;=80%,4,J14&gt;=75%,3,J14&gt;=70%,2,J14&gt;=65%,1,J14&lt;65%,0))</f>
        <v>8</v>
      </c>
      <c r="L14" s="32"/>
      <c r="M14" s="32"/>
      <c r="N14" s="32"/>
      <c r="O14" s="32"/>
      <c r="P14" s="32"/>
      <c r="Q14" s="32"/>
      <c r="R14" s="32"/>
      <c r="S14" s="32"/>
      <c r="T14" s="32"/>
      <c r="U14" s="32"/>
      <c r="V14" s="32"/>
      <c r="W14" s="32"/>
      <c r="X14" s="32"/>
      <c r="Y14" s="32"/>
      <c r="Z14" s="32"/>
      <c r="AA14" s="32"/>
      <c r="AB14" s="32"/>
      <c r="AC14" s="32"/>
      <c r="AD14" s="32"/>
      <c r="AE14" s="32"/>
      <c r="AF14" s="32"/>
      <c r="AG14" s="32"/>
      <c r="AH14" s="32"/>
    </row>
    <row r="15" s="1" customFormat="1" ht="45" customHeight="1" spans="1:34">
      <c r="A15" s="12"/>
      <c r="B15" s="13"/>
      <c r="C15" s="26" t="s">
        <v>123</v>
      </c>
      <c r="D15" s="26">
        <v>5</v>
      </c>
      <c r="E15" s="27" t="s">
        <v>124</v>
      </c>
      <c r="F15" s="79">
        <v>5</v>
      </c>
      <c r="G15" s="80" t="s">
        <v>256</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1" customFormat="1" ht="66" customHeight="1" spans="1:34">
      <c r="A16" s="40" t="s">
        <v>126</v>
      </c>
      <c r="B16" s="18">
        <v>10</v>
      </c>
      <c r="C16" s="13" t="s">
        <v>127</v>
      </c>
      <c r="D16" s="13">
        <v>3</v>
      </c>
      <c r="E16" s="27" t="s">
        <v>128</v>
      </c>
      <c r="F16" s="79">
        <v>3</v>
      </c>
      <c r="G16" s="80" t="s">
        <v>257</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1" customFormat="1" ht="61" customHeight="1" spans="1:34">
      <c r="A17" s="40"/>
      <c r="B17" s="18"/>
      <c r="C17" s="13" t="s">
        <v>130</v>
      </c>
      <c r="D17" s="13">
        <v>2</v>
      </c>
      <c r="E17" s="27" t="s">
        <v>131</v>
      </c>
      <c r="F17" s="79">
        <v>2</v>
      </c>
      <c r="G17" s="80" t="s">
        <v>258</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row>
    <row r="18" s="1" customFormat="1" ht="46" customHeight="1" spans="1:34">
      <c r="A18" s="41"/>
      <c r="B18" s="22"/>
      <c r="C18" s="13" t="s">
        <v>133</v>
      </c>
      <c r="D18" s="13">
        <v>5</v>
      </c>
      <c r="E18" s="27" t="s">
        <v>134</v>
      </c>
      <c r="F18" s="79">
        <v>5</v>
      </c>
      <c r="G18" s="80" t="s">
        <v>259</v>
      </c>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126" t="s">
        <v>260</v>
      </c>
      <c r="X19" s="127"/>
      <c r="Y19" s="127"/>
      <c r="Z19" s="127"/>
      <c r="AA19" s="127"/>
      <c r="AB19" s="127"/>
      <c r="AC19" s="127"/>
      <c r="AD19" s="127"/>
      <c r="AE19" s="127"/>
      <c r="AF19" s="127"/>
      <c r="AG19" s="127"/>
      <c r="AH19" s="132"/>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128"/>
      <c r="X20" s="129"/>
      <c r="Y20" s="129"/>
      <c r="Z20" s="129"/>
      <c r="AA20" s="129"/>
      <c r="AB20" s="129"/>
      <c r="AC20" s="129"/>
      <c r="AD20" s="129"/>
      <c r="AE20" s="129"/>
      <c r="AF20" s="129"/>
      <c r="AG20" s="129"/>
      <c r="AH20" s="133"/>
    </row>
    <row r="21" s="1" customFormat="1" ht="36" customHeight="1" spans="1:34">
      <c r="A21" s="40"/>
      <c r="B21" s="18"/>
      <c r="C21" s="22"/>
      <c r="D21" s="22"/>
      <c r="E21" s="49"/>
      <c r="F21" s="50"/>
      <c r="G21" s="39">
        <v>65</v>
      </c>
      <c r="H21" s="39">
        <v>65</v>
      </c>
      <c r="I21" s="66">
        <f>IF(ISERROR(H21/G21),0,H21/G21)</f>
        <v>1</v>
      </c>
      <c r="J21" s="67">
        <f>IF(G21=0,10,IF(I21&gt;=100%,10,IF(I21&gt;=90%,I21*100-90,0)))</f>
        <v>10</v>
      </c>
      <c r="K21" s="39">
        <v>79</v>
      </c>
      <c r="L21" s="39">
        <v>79</v>
      </c>
      <c r="M21" s="66">
        <f>IF(ISERROR(L21/K21),0,L21/K21)</f>
        <v>1</v>
      </c>
      <c r="N21" s="67">
        <f>IF(K21=0,5,IF(M21&gt;=100%,5,IF(M21&gt;=95%,M21*100-95,0)))</f>
        <v>5</v>
      </c>
      <c r="O21" s="39">
        <v>37.06</v>
      </c>
      <c r="P21" s="39">
        <v>37.06</v>
      </c>
      <c r="Q21" s="66">
        <f>IF(ISERROR(P21/O21),0,P21/O21)</f>
        <v>1</v>
      </c>
      <c r="R21" s="67">
        <f>IF(O21=0,5,IF(Q21&gt;=100%,5,IF(Q21&gt;=95%,Q21*100-95,0)))</f>
        <v>5</v>
      </c>
      <c r="S21" s="39">
        <v>4810</v>
      </c>
      <c r="T21" s="39">
        <v>4810</v>
      </c>
      <c r="U21" s="66">
        <f>IF(ISERROR(T21/S21),0,T21/S21)</f>
        <v>1</v>
      </c>
      <c r="V21" s="67">
        <f>IF(S21=0,10,IF(U21&gt;=100%,10,IF(U21&gt;=90%,U21*100-90,0)))</f>
        <v>10</v>
      </c>
      <c r="W21" s="130"/>
      <c r="X21" s="131"/>
      <c r="Y21" s="131"/>
      <c r="Z21" s="131"/>
      <c r="AA21" s="131"/>
      <c r="AB21" s="131"/>
      <c r="AC21" s="131"/>
      <c r="AD21" s="131"/>
      <c r="AE21" s="131"/>
      <c r="AF21" s="131"/>
      <c r="AG21" s="131"/>
      <c r="AH21" s="134"/>
    </row>
    <row r="22" s="1" customFormat="1" ht="45" customHeight="1" spans="1:34">
      <c r="A22" s="40"/>
      <c r="B22" s="18"/>
      <c r="C22" s="14" t="s">
        <v>152</v>
      </c>
      <c r="D22" s="14">
        <v>5</v>
      </c>
      <c r="E22" s="42" t="s">
        <v>153</v>
      </c>
      <c r="F22" s="43">
        <f>I24+L24+O24+Q24</f>
        <v>4</v>
      </c>
      <c r="G22" s="12" t="s">
        <v>154</v>
      </c>
      <c r="H22" s="29"/>
      <c r="I22" s="29"/>
      <c r="J22" s="12" t="s">
        <v>155</v>
      </c>
      <c r="K22" s="29"/>
      <c r="L22" s="29"/>
      <c r="M22" s="29" t="s">
        <v>156</v>
      </c>
      <c r="N22" s="29"/>
      <c r="O22" s="29"/>
      <c r="P22" s="29" t="s">
        <v>157</v>
      </c>
      <c r="Q22" s="29"/>
      <c r="R22" s="29" t="s">
        <v>261</v>
      </c>
      <c r="S22" s="29"/>
      <c r="T22" s="29"/>
      <c r="U22" s="29"/>
      <c r="V22" s="29"/>
      <c r="W22" s="29"/>
      <c r="X22" s="29"/>
      <c r="Y22" s="29"/>
      <c r="Z22" s="29"/>
      <c r="AA22" s="29"/>
      <c r="AB22" s="29"/>
      <c r="AC22" s="29"/>
      <c r="AD22" s="29"/>
      <c r="AE22" s="29"/>
      <c r="AF22" s="29"/>
      <c r="AG22" s="29"/>
      <c r="AH22" s="29"/>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9"/>
      <c r="S23" s="29"/>
      <c r="T23" s="29"/>
      <c r="U23" s="29"/>
      <c r="V23" s="29"/>
      <c r="W23" s="29"/>
      <c r="X23" s="29"/>
      <c r="Y23" s="29"/>
      <c r="Z23" s="29"/>
      <c r="AA23" s="29"/>
      <c r="AB23" s="29"/>
      <c r="AC23" s="29"/>
      <c r="AD23" s="29"/>
      <c r="AE23" s="29"/>
      <c r="AF23" s="29"/>
      <c r="AG23" s="29"/>
      <c r="AH23" s="29"/>
    </row>
    <row r="24" s="1" customFormat="1" ht="36" customHeight="1" spans="1:34">
      <c r="A24" s="40"/>
      <c r="B24" s="18"/>
      <c r="C24" s="18"/>
      <c r="D24" s="18"/>
      <c r="E24" s="47"/>
      <c r="F24" s="48"/>
      <c r="G24" s="51">
        <v>65</v>
      </c>
      <c r="H24" s="52">
        <f>IF(ISERROR(G24/G21),0,G24/G21)</f>
        <v>1</v>
      </c>
      <c r="I24" s="68">
        <f>IF(G21=0,1,IF(H24&gt;=60%,1,0))</f>
        <v>1</v>
      </c>
      <c r="J24" s="51">
        <v>65</v>
      </c>
      <c r="K24" s="52">
        <f>IF(ISERROR(J24/G21),0,J24/G21)</f>
        <v>1</v>
      </c>
      <c r="L24" s="68">
        <f>IF(G21=0,1,IF(K24&gt;=60%,1,0))</f>
        <v>1</v>
      </c>
      <c r="M24" s="51">
        <v>65</v>
      </c>
      <c r="N24" s="52">
        <f>IF(ISERROR(M24/G21),0,M24/G21)</f>
        <v>1</v>
      </c>
      <c r="O24" s="68">
        <f>IF(G21=0,2,IF(N24&gt;=100%,2,0))</f>
        <v>2</v>
      </c>
      <c r="P24" s="51">
        <v>0</v>
      </c>
      <c r="Q24" s="68">
        <f>IF(G21=0,1,IF(P24=1,1,0))</f>
        <v>0</v>
      </c>
      <c r="R24" s="29"/>
      <c r="S24" s="29"/>
      <c r="T24" s="29"/>
      <c r="U24" s="29"/>
      <c r="V24" s="29"/>
      <c r="W24" s="29"/>
      <c r="X24" s="29"/>
      <c r="Y24" s="29"/>
      <c r="Z24" s="29"/>
      <c r="AA24" s="29"/>
      <c r="AB24" s="29"/>
      <c r="AC24" s="29"/>
      <c r="AD24" s="29"/>
      <c r="AE24" s="29"/>
      <c r="AF24" s="29"/>
      <c r="AG24" s="29"/>
      <c r="AH24" s="29"/>
    </row>
    <row r="25" s="1" customFormat="1" ht="42" customHeight="1" spans="1:34">
      <c r="A25" s="40"/>
      <c r="B25" s="18"/>
      <c r="C25" s="14" t="s">
        <v>161</v>
      </c>
      <c r="D25" s="14">
        <v>10</v>
      </c>
      <c r="E25" s="42" t="s">
        <v>162</v>
      </c>
      <c r="F25" s="43">
        <f>I27+L27+O27+R27+U27</f>
        <v>8</v>
      </c>
      <c r="G25" s="29" t="s">
        <v>154</v>
      </c>
      <c r="H25" s="29"/>
      <c r="I25" s="29"/>
      <c r="J25" s="29"/>
      <c r="K25" s="29"/>
      <c r="L25" s="29"/>
      <c r="M25" s="29" t="s">
        <v>155</v>
      </c>
      <c r="N25" s="29"/>
      <c r="O25" s="29"/>
      <c r="P25" s="29" t="s">
        <v>156</v>
      </c>
      <c r="Q25" s="29"/>
      <c r="R25" s="29"/>
      <c r="S25" s="29" t="s">
        <v>157</v>
      </c>
      <c r="T25" s="29"/>
      <c r="U25" s="29"/>
      <c r="V25" s="12" t="s">
        <v>262</v>
      </c>
      <c r="W25" s="12"/>
      <c r="X25" s="12"/>
      <c r="Y25" s="12"/>
      <c r="Z25" s="12"/>
      <c r="AA25" s="12"/>
      <c r="AB25" s="12"/>
      <c r="AC25" s="12"/>
      <c r="AD25" s="12"/>
      <c r="AE25" s="12"/>
      <c r="AF25" s="12"/>
      <c r="AG25" s="12"/>
      <c r="AH25" s="12"/>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12"/>
      <c r="W26" s="12"/>
      <c r="X26" s="12"/>
      <c r="Y26" s="12"/>
      <c r="Z26" s="12"/>
      <c r="AA26" s="12"/>
      <c r="AB26" s="12"/>
      <c r="AC26" s="12"/>
      <c r="AD26" s="12"/>
      <c r="AE26" s="12"/>
      <c r="AF26" s="12"/>
      <c r="AG26" s="12"/>
      <c r="AH26" s="12"/>
    </row>
    <row r="27" s="1" customFormat="1" ht="38" customHeight="1" spans="1:34">
      <c r="A27" s="40"/>
      <c r="B27" s="18"/>
      <c r="C27" s="22"/>
      <c r="D27" s="22"/>
      <c r="E27" s="49"/>
      <c r="F27" s="50"/>
      <c r="G27" s="51">
        <v>65</v>
      </c>
      <c r="H27" s="52">
        <f>IF(ISERROR(G27/G21),0,G27/G21)</f>
        <v>1</v>
      </c>
      <c r="I27" s="68">
        <f>IF(G21=0,1,IF(H27&gt;=85%,1,0))</f>
        <v>1</v>
      </c>
      <c r="J27" s="51">
        <v>58</v>
      </c>
      <c r="K27" s="52">
        <f>IF(ISERROR(J27/G21),0,J27/G21)</f>
        <v>0.892307692307692</v>
      </c>
      <c r="L27" s="68">
        <f>IF(G21=0,4,IF(K27&gt;=85%,4,0))</f>
        <v>4</v>
      </c>
      <c r="M27" s="51">
        <v>65</v>
      </c>
      <c r="N27" s="52">
        <f>IF(ISERROR(M27/G21),0,M27/G21)</f>
        <v>1</v>
      </c>
      <c r="O27" s="68">
        <f>IF(G21=0,2,IF(N27&gt;=85%,2,0))</f>
        <v>2</v>
      </c>
      <c r="P27" s="51">
        <v>0</v>
      </c>
      <c r="Q27" s="52">
        <f>IF(ISERROR(P27/G21),0,P27/G21)</f>
        <v>0</v>
      </c>
      <c r="R27" s="68">
        <f>IF(G21=0,2,IF(Q27&gt;=85%,2,0))</f>
        <v>0</v>
      </c>
      <c r="S27" s="51">
        <v>50</v>
      </c>
      <c r="T27" s="52">
        <f>IF(ISERROR(S27/G21),0,S27/G21)</f>
        <v>0.769230769230769</v>
      </c>
      <c r="U27" s="68">
        <f>IF(G21=0,1,IF(T27&gt;=50%,1,0))</f>
        <v>1</v>
      </c>
      <c r="V27" s="12"/>
      <c r="W27" s="12"/>
      <c r="X27" s="12"/>
      <c r="Y27" s="12"/>
      <c r="Z27" s="12"/>
      <c r="AA27" s="12"/>
      <c r="AB27" s="12"/>
      <c r="AC27" s="12"/>
      <c r="AD27" s="12"/>
      <c r="AE27" s="12"/>
      <c r="AF27" s="12"/>
      <c r="AG27" s="12"/>
      <c r="AH27" s="12"/>
    </row>
    <row r="28" s="1" customFormat="1" ht="41" customHeight="1" spans="1:34">
      <c r="A28" s="40"/>
      <c r="B28" s="18"/>
      <c r="C28" s="13" t="s">
        <v>167</v>
      </c>
      <c r="D28" s="13">
        <v>4</v>
      </c>
      <c r="E28" s="53" t="s">
        <v>168</v>
      </c>
      <c r="F28" s="79">
        <v>4</v>
      </c>
      <c r="G28" s="80" t="s">
        <v>262</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29" t="s">
        <v>263</v>
      </c>
      <c r="P29" s="29"/>
      <c r="Q29" s="29"/>
      <c r="R29" s="29"/>
      <c r="S29" s="29"/>
      <c r="T29" s="29"/>
      <c r="U29" s="29"/>
      <c r="V29" s="29"/>
      <c r="W29" s="29"/>
      <c r="X29" s="29"/>
      <c r="Y29" s="29"/>
      <c r="Z29" s="29"/>
      <c r="AA29" s="29"/>
      <c r="AB29" s="29"/>
      <c r="AC29" s="29"/>
      <c r="AD29" s="29"/>
      <c r="AE29" s="29"/>
      <c r="AF29" s="29"/>
      <c r="AG29" s="29"/>
      <c r="AH29" s="29"/>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29"/>
      <c r="P30" s="29"/>
      <c r="Q30" s="29"/>
      <c r="R30" s="29"/>
      <c r="S30" s="29"/>
      <c r="T30" s="29"/>
      <c r="U30" s="29"/>
      <c r="V30" s="29"/>
      <c r="W30" s="29"/>
      <c r="X30" s="29"/>
      <c r="Y30" s="29"/>
      <c r="Z30" s="29"/>
      <c r="AA30" s="29"/>
      <c r="AB30" s="29"/>
      <c r="AC30" s="29"/>
      <c r="AD30" s="29"/>
      <c r="AE30" s="29"/>
      <c r="AF30" s="29"/>
      <c r="AG30" s="29"/>
      <c r="AH30" s="29"/>
    </row>
    <row r="31" s="1" customFormat="1" ht="35" customHeight="1" spans="1:34">
      <c r="A31" s="40"/>
      <c r="B31" s="18"/>
      <c r="C31" s="13"/>
      <c r="D31" s="13"/>
      <c r="E31" s="53"/>
      <c r="F31" s="50"/>
      <c r="G31" s="51">
        <v>65</v>
      </c>
      <c r="H31" s="54">
        <f>IF(ISERROR(G31/G21),0,G31/G21)</f>
        <v>1</v>
      </c>
      <c r="I31" s="52"/>
      <c r="J31" s="68">
        <f>IF(G21=0,2,IF(H31&gt;=60%,2,0))</f>
        <v>2</v>
      </c>
      <c r="K31" s="51">
        <v>65</v>
      </c>
      <c r="L31" s="54">
        <f>IF(ISERROR(K31/G21),0,K31/G21)</f>
        <v>1</v>
      </c>
      <c r="M31" s="52"/>
      <c r="N31" s="68">
        <f>IF(G21=0,2,IF(L31&gt;=60%,2,0))</f>
        <v>2</v>
      </c>
      <c r="O31" s="29"/>
      <c r="P31" s="29"/>
      <c r="Q31" s="29"/>
      <c r="R31" s="29"/>
      <c r="S31" s="29"/>
      <c r="T31" s="29"/>
      <c r="U31" s="29"/>
      <c r="V31" s="29"/>
      <c r="W31" s="29"/>
      <c r="X31" s="29"/>
      <c r="Y31" s="29"/>
      <c r="Z31" s="29"/>
      <c r="AA31" s="29"/>
      <c r="AB31" s="29"/>
      <c r="AC31" s="29"/>
      <c r="AD31" s="29"/>
      <c r="AE31" s="29"/>
      <c r="AF31" s="29"/>
      <c r="AG31" s="29"/>
      <c r="AH31" s="29"/>
    </row>
    <row r="32" s="1" customFormat="1" ht="51" customHeight="1" spans="1:34">
      <c r="A32" s="40"/>
      <c r="B32" s="18"/>
      <c r="C32" s="22" t="s">
        <v>173</v>
      </c>
      <c r="D32" s="55">
        <v>2</v>
      </c>
      <c r="E32" s="49" t="s">
        <v>174</v>
      </c>
      <c r="F32" s="56">
        <v>0</v>
      </c>
      <c r="G32" s="29" t="s">
        <v>264</v>
      </c>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1" customFormat="1" ht="45" customHeight="1" spans="1:34">
      <c r="A33" s="40"/>
      <c r="B33" s="18"/>
      <c r="C33" s="14" t="s">
        <v>176</v>
      </c>
      <c r="D33" s="14">
        <v>5</v>
      </c>
      <c r="E33" s="42" t="s">
        <v>177</v>
      </c>
      <c r="F33" s="43">
        <f>IF(G34&gt;=80%,5,IF(G34&gt;75%,(G34-75%)*100,0))</f>
        <v>5</v>
      </c>
      <c r="G33" s="29" t="s">
        <v>178</v>
      </c>
      <c r="H33" s="29" t="s">
        <v>265</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1" customFormat="1" ht="35" customHeight="1" spans="1:34">
      <c r="A34" s="41"/>
      <c r="B34" s="22"/>
      <c r="C34" s="22"/>
      <c r="D34" s="22"/>
      <c r="E34" s="49"/>
      <c r="F34" s="50"/>
      <c r="G34" s="29">
        <v>90</v>
      </c>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2" customFormat="1" ht="30" customHeight="1" spans="1:34">
      <c r="A35" s="12" t="s">
        <v>34</v>
      </c>
      <c r="B35" s="12"/>
      <c r="C35" s="12"/>
      <c r="D35" s="57">
        <f>B6+B16+B20+B33</f>
        <v>100</v>
      </c>
      <c r="E35" s="58"/>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AH38"/>
  <sheetViews>
    <sheetView topLeftCell="G11" workbookViewId="0">
      <selection activeCell="E33" sqref="E33:E34"/>
    </sheetView>
  </sheetViews>
  <sheetFormatPr defaultColWidth="9" defaultRowHeight="13.5"/>
  <cols>
    <col min="1" max="1" width="4" style="2" customWidth="1"/>
    <col min="2" max="2" width="4.125" style="2" customWidth="1"/>
    <col min="3" max="3" width="6.375" style="3" customWidth="1"/>
    <col min="4" max="4" width="4.25" style="2" customWidth="1"/>
    <col min="5" max="5" width="91.625" style="2" customWidth="1"/>
    <col min="6" max="6" width="7.75" style="2" customWidth="1"/>
    <col min="7" max="22" width="9" style="2"/>
    <col min="23" max="24" width="12.5" style="2" customWidth="1"/>
    <col min="25" max="25" width="14.375" style="2" customWidth="1"/>
    <col min="26" max="26" width="13.625" style="2" customWidth="1"/>
    <col min="27" max="27" width="11.625" style="2" customWidth="1"/>
    <col min="28" max="28" width="12.675" style="2" customWidth="1"/>
    <col min="29" max="29" width="10.875" style="2" customWidth="1"/>
    <col min="30" max="31" width="9" style="2"/>
    <col min="32" max="32" width="20.375" style="2" customWidth="1"/>
    <col min="33" max="33" width="9" style="2"/>
    <col min="34" max="34" width="19.3083333333333" style="2" customWidth="1"/>
    <col min="35" max="16384" width="9" style="2"/>
  </cols>
  <sheetData>
    <row r="1" s="1" customFormat="1" spans="1:3">
      <c r="A1" s="4" t="s">
        <v>77</v>
      </c>
      <c r="C1" s="5"/>
    </row>
    <row r="2" s="1" customFormat="1" ht="39" customHeight="1" spans="1:34">
      <c r="A2" s="6" t="s">
        <v>78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1" customFormat="1" spans="1:32">
      <c r="A3" s="7" t="s">
        <v>79</v>
      </c>
      <c r="B3" s="7"/>
      <c r="C3" s="8"/>
      <c r="D3" s="7"/>
      <c r="E3" s="7"/>
      <c r="F3" s="7"/>
      <c r="AB3" s="74"/>
      <c r="AE3" s="74" t="s">
        <v>80</v>
      </c>
      <c r="AF3" s="74"/>
    </row>
    <row r="4" s="1" customFormat="1" ht="27" customHeight="1" spans="1:34">
      <c r="A4" s="9" t="s">
        <v>81</v>
      </c>
      <c r="B4" s="9"/>
      <c r="C4" s="9"/>
      <c r="D4" s="9"/>
      <c r="E4" s="9" t="s">
        <v>82</v>
      </c>
      <c r="F4" s="9" t="s">
        <v>83</v>
      </c>
      <c r="G4" s="10" t="s">
        <v>84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1" customFormat="1" ht="28.5" customHeight="1" spans="1:34">
      <c r="A5" s="11" t="s">
        <v>85</v>
      </c>
      <c r="B5" s="11" t="s">
        <v>86</v>
      </c>
      <c r="C5" s="11" t="s">
        <v>87</v>
      </c>
      <c r="D5" s="11" t="s">
        <v>86</v>
      </c>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1" customFormat="1" ht="48" customHeight="1" spans="1:34">
      <c r="A6" s="12" t="s">
        <v>88</v>
      </c>
      <c r="B6" s="13">
        <v>30</v>
      </c>
      <c r="C6" s="14" t="s">
        <v>89</v>
      </c>
      <c r="D6" s="14">
        <v>10</v>
      </c>
      <c r="E6" s="15" t="s">
        <v>90</v>
      </c>
      <c r="F6" s="16">
        <f>K10+Q10+T10+X10+Z10+AD10+AG10</f>
        <v>8</v>
      </c>
      <c r="G6" s="17" t="s">
        <v>3</v>
      </c>
      <c r="H6" s="17"/>
      <c r="I6" s="17"/>
      <c r="J6" s="17"/>
      <c r="K6" s="17"/>
      <c r="L6" s="17"/>
      <c r="M6" s="17"/>
      <c r="N6" s="17"/>
      <c r="O6" s="17"/>
      <c r="P6" s="17"/>
      <c r="Q6" s="17"/>
      <c r="R6" s="17"/>
      <c r="S6" s="17"/>
      <c r="T6" s="17"/>
      <c r="U6" s="17"/>
      <c r="V6" s="17" t="s">
        <v>5</v>
      </c>
      <c r="W6" s="17"/>
      <c r="X6" s="17"/>
      <c r="Y6" s="17"/>
      <c r="Z6" s="17"/>
      <c r="AA6" s="17"/>
      <c r="AB6" s="17"/>
      <c r="AC6" s="17"/>
      <c r="AD6" s="17"/>
      <c r="AE6" s="17"/>
      <c r="AF6" s="17"/>
      <c r="AG6" s="17"/>
      <c r="AH6" s="75" t="s">
        <v>84</v>
      </c>
    </row>
    <row r="7" s="1" customFormat="1" ht="24" customHeight="1" spans="1:34">
      <c r="A7" s="12"/>
      <c r="B7" s="13"/>
      <c r="C7" s="18"/>
      <c r="D7" s="18"/>
      <c r="E7" s="19"/>
      <c r="F7" s="20"/>
      <c r="G7" s="21" t="s">
        <v>91</v>
      </c>
      <c r="H7" s="21" t="s">
        <v>92</v>
      </c>
      <c r="I7" s="21"/>
      <c r="J7" s="21"/>
      <c r="K7" s="21"/>
      <c r="L7" s="21"/>
      <c r="M7" s="21"/>
      <c r="N7" s="21" t="s">
        <v>93</v>
      </c>
      <c r="O7" s="21" t="s">
        <v>94</v>
      </c>
      <c r="P7" s="21"/>
      <c r="Q7" s="21"/>
      <c r="R7" s="21" t="s">
        <v>95</v>
      </c>
      <c r="S7" s="21"/>
      <c r="T7" s="21"/>
      <c r="U7" s="21" t="s">
        <v>96</v>
      </c>
      <c r="V7" s="21" t="s">
        <v>97</v>
      </c>
      <c r="W7" s="21"/>
      <c r="X7" s="21"/>
      <c r="Y7" s="21" t="s">
        <v>98</v>
      </c>
      <c r="Z7" s="21"/>
      <c r="AA7" s="21"/>
      <c r="AB7" s="21"/>
      <c r="AC7" s="21" t="s">
        <v>99</v>
      </c>
      <c r="AD7" s="21"/>
      <c r="AE7" s="21" t="s">
        <v>9</v>
      </c>
      <c r="AF7" s="21"/>
      <c r="AG7" s="21"/>
      <c r="AH7" s="220" t="s">
        <v>266</v>
      </c>
    </row>
    <row r="8" s="1" customFormat="1" ht="28" customHeight="1" spans="1:34">
      <c r="A8" s="12"/>
      <c r="B8" s="13"/>
      <c r="C8" s="18"/>
      <c r="D8" s="18"/>
      <c r="E8" s="19"/>
      <c r="F8" s="20"/>
      <c r="G8" s="21"/>
      <c r="H8" s="21" t="s">
        <v>34</v>
      </c>
      <c r="I8" s="21" t="s">
        <v>101</v>
      </c>
      <c r="J8" s="21"/>
      <c r="K8" s="21"/>
      <c r="L8" s="21" t="s">
        <v>102</v>
      </c>
      <c r="M8" s="21" t="s">
        <v>103</v>
      </c>
      <c r="N8" s="21"/>
      <c r="O8" s="21" t="s">
        <v>91</v>
      </c>
      <c r="P8" s="21" t="s">
        <v>104</v>
      </c>
      <c r="Q8" s="21" t="s">
        <v>105</v>
      </c>
      <c r="R8" s="21"/>
      <c r="S8" s="21"/>
      <c r="T8" s="21"/>
      <c r="U8" s="21"/>
      <c r="V8" s="21"/>
      <c r="W8" s="21"/>
      <c r="X8" s="21"/>
      <c r="Y8" s="21"/>
      <c r="Z8" s="21"/>
      <c r="AA8" s="21"/>
      <c r="AB8" s="21"/>
      <c r="AC8" s="21"/>
      <c r="AD8" s="21"/>
      <c r="AE8" s="21"/>
      <c r="AF8" s="21"/>
      <c r="AG8" s="21"/>
      <c r="AH8" s="220"/>
    </row>
    <row r="9" s="1" customFormat="1" ht="30" customHeight="1" spans="1:34">
      <c r="A9" s="12"/>
      <c r="B9" s="13"/>
      <c r="C9" s="18"/>
      <c r="D9" s="18"/>
      <c r="E9" s="19"/>
      <c r="F9" s="20"/>
      <c r="G9" s="21"/>
      <c r="H9" s="21"/>
      <c r="I9" s="21" t="s">
        <v>106</v>
      </c>
      <c r="J9" s="21" t="s">
        <v>104</v>
      </c>
      <c r="K9" s="21" t="s">
        <v>105</v>
      </c>
      <c r="L9" s="21"/>
      <c r="M9" s="21"/>
      <c r="N9" s="21" t="s">
        <v>106</v>
      </c>
      <c r="O9" s="21"/>
      <c r="P9" s="21"/>
      <c r="Q9" s="21"/>
      <c r="R9" s="21" t="s">
        <v>91</v>
      </c>
      <c r="S9" s="21" t="s">
        <v>104</v>
      </c>
      <c r="T9" s="21" t="s">
        <v>105</v>
      </c>
      <c r="U9" s="21" t="s">
        <v>91</v>
      </c>
      <c r="V9" s="21" t="s">
        <v>26</v>
      </c>
      <c r="W9" s="21" t="s">
        <v>107</v>
      </c>
      <c r="X9" s="21" t="s">
        <v>105</v>
      </c>
      <c r="Y9" s="21" t="s">
        <v>108</v>
      </c>
      <c r="Z9" s="21" t="s">
        <v>105</v>
      </c>
      <c r="AA9" s="21" t="s">
        <v>109</v>
      </c>
      <c r="AB9" s="21" t="s">
        <v>110</v>
      </c>
      <c r="AC9" s="21" t="s">
        <v>108</v>
      </c>
      <c r="AD9" s="21" t="s">
        <v>105</v>
      </c>
      <c r="AE9" s="21" t="s">
        <v>26</v>
      </c>
      <c r="AF9" s="21" t="s">
        <v>107</v>
      </c>
      <c r="AG9" s="21" t="s">
        <v>105</v>
      </c>
      <c r="AH9" s="220"/>
    </row>
    <row r="10" s="1" customFormat="1" ht="30" customHeight="1" spans="1:34">
      <c r="A10" s="12"/>
      <c r="B10" s="13"/>
      <c r="C10" s="22"/>
      <c r="D10" s="22"/>
      <c r="E10" s="23"/>
      <c r="F10" s="24"/>
      <c r="G10" s="25">
        <f>H10+N10+R10+U10</f>
        <v>6296</v>
      </c>
      <c r="H10" s="25">
        <f>I10+L10+M10</f>
        <v>743</v>
      </c>
      <c r="I10" s="21">
        <v>43</v>
      </c>
      <c r="J10" s="62">
        <f>IF(ISERROR(I10/G10),0,I10/G10)</f>
        <v>0.0068297331639136</v>
      </c>
      <c r="K10" s="25">
        <f>IF(G21=0,2,IF(I10&gt;0,2,0))</f>
        <v>2</v>
      </c>
      <c r="L10" s="21"/>
      <c r="M10" s="17">
        <v>700</v>
      </c>
      <c r="N10" s="21">
        <v>0</v>
      </c>
      <c r="O10" s="25">
        <f>M10+N10</f>
        <v>700</v>
      </c>
      <c r="P10" s="62">
        <f>IF(ISERROR(O10/G10),0,O10/G10)</f>
        <v>0.111181702668361</v>
      </c>
      <c r="Q10" s="25">
        <f>IF(AND(G21=0,G10&gt;=0),2,IF(P10=0,0,IF(P10&lt;=40%,2,0)))</f>
        <v>2</v>
      </c>
      <c r="R10" s="21">
        <v>5553</v>
      </c>
      <c r="S10" s="62">
        <f>IF(ISERROR(R10/G10),0,R10/G10)</f>
        <v>0.881988564167726</v>
      </c>
      <c r="T10" s="25">
        <f>IF(AND(G21=0,G10&gt;=0),2,IF(S10=0,0,IF(S10&gt;=20%,2,0)))</f>
        <v>2</v>
      </c>
      <c r="U10" s="21"/>
      <c r="V10" s="21">
        <v>0</v>
      </c>
      <c r="W10" s="62">
        <f>IF(ISERROR(V10/G21),0,V10/G21)</f>
        <v>0</v>
      </c>
      <c r="X10" s="25">
        <f>IF(G21=0,1,IF(W10&gt;=30%,1,0))</f>
        <v>0</v>
      </c>
      <c r="Y10" s="25">
        <v>1</v>
      </c>
      <c r="Z10" s="25">
        <f>IF(G21=0,1,IF(Y10=1,1,0))</f>
        <v>1</v>
      </c>
      <c r="AA10" s="21">
        <v>1300</v>
      </c>
      <c r="AB10" s="21"/>
      <c r="AC10" s="21">
        <v>1</v>
      </c>
      <c r="AD10" s="25">
        <f>IF(G21=0,1,IF(AC10=1,1,0))</f>
        <v>1</v>
      </c>
      <c r="AE10" s="21">
        <v>0</v>
      </c>
      <c r="AF10" s="62">
        <f>IF(ISERROR(AE10/G21),0,AE10/G21)</f>
        <v>0</v>
      </c>
      <c r="AG10" s="25">
        <f>IF(G21=0,1,IF(AF10&gt;=30%,1,0))</f>
        <v>0</v>
      </c>
      <c r="AH10" s="220"/>
    </row>
    <row r="11" s="1" customFormat="1" ht="29" customHeight="1" spans="1:34">
      <c r="A11" s="12"/>
      <c r="B11" s="13"/>
      <c r="C11" s="26" t="s">
        <v>111</v>
      </c>
      <c r="D11" s="26">
        <v>5</v>
      </c>
      <c r="E11" s="27" t="s">
        <v>112</v>
      </c>
      <c r="F11" s="28">
        <v>5</v>
      </c>
      <c r="G11" s="80" t="s">
        <v>267</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1" customFormat="1" ht="36" customHeight="1" spans="1:34">
      <c r="A12" s="12"/>
      <c r="B12" s="13"/>
      <c r="C12" s="30" t="s">
        <v>114</v>
      </c>
      <c r="D12" s="30">
        <v>10</v>
      </c>
      <c r="E12" s="15" t="s">
        <v>115</v>
      </c>
      <c r="F12" s="31">
        <v>2</v>
      </c>
      <c r="G12" s="32" t="s">
        <v>116</v>
      </c>
      <c r="H12" s="33"/>
      <c r="I12" s="33"/>
      <c r="J12" s="33" t="s">
        <v>117</v>
      </c>
      <c r="K12" s="33"/>
      <c r="L12" s="89" t="s">
        <v>268</v>
      </c>
      <c r="M12" s="89"/>
      <c r="N12" s="89"/>
      <c r="O12" s="89"/>
      <c r="P12" s="89"/>
      <c r="Q12" s="89"/>
      <c r="R12" s="89"/>
      <c r="S12" s="89"/>
      <c r="T12" s="89"/>
      <c r="U12" s="89"/>
      <c r="V12" s="89"/>
      <c r="W12" s="89"/>
      <c r="X12" s="89"/>
      <c r="Y12" s="89"/>
      <c r="Z12" s="89"/>
      <c r="AA12" s="89"/>
      <c r="AB12" s="89"/>
      <c r="AC12" s="89"/>
      <c r="AD12" s="89"/>
      <c r="AE12" s="89"/>
      <c r="AF12" s="89"/>
      <c r="AG12" s="89"/>
      <c r="AH12" s="89"/>
    </row>
    <row r="13" s="1" customFormat="1" ht="30" customHeight="1" spans="1:34">
      <c r="A13" s="12"/>
      <c r="B13" s="13"/>
      <c r="C13" s="34"/>
      <c r="D13" s="34"/>
      <c r="E13" s="19"/>
      <c r="F13" s="35"/>
      <c r="G13" s="32" t="s">
        <v>34</v>
      </c>
      <c r="H13" s="32" t="s">
        <v>119</v>
      </c>
      <c r="I13" s="32" t="s">
        <v>120</v>
      </c>
      <c r="J13" s="33" t="s">
        <v>121</v>
      </c>
      <c r="K13" s="33" t="s">
        <v>122</v>
      </c>
      <c r="L13" s="89"/>
      <c r="M13" s="89"/>
      <c r="N13" s="89"/>
      <c r="O13" s="89"/>
      <c r="P13" s="89"/>
      <c r="Q13" s="89"/>
      <c r="R13" s="89"/>
      <c r="S13" s="89"/>
      <c r="T13" s="89"/>
      <c r="U13" s="89"/>
      <c r="V13" s="89"/>
      <c r="W13" s="89"/>
      <c r="X13" s="89"/>
      <c r="Y13" s="89"/>
      <c r="Z13" s="89"/>
      <c r="AA13" s="89"/>
      <c r="AB13" s="89"/>
      <c r="AC13" s="89"/>
      <c r="AD13" s="89"/>
      <c r="AE13" s="89"/>
      <c r="AF13" s="89"/>
      <c r="AG13" s="89"/>
      <c r="AH13" s="89"/>
    </row>
    <row r="14" s="1" customFormat="1" ht="26" customHeight="1" spans="1:34">
      <c r="A14" s="12"/>
      <c r="B14" s="13"/>
      <c r="C14" s="36"/>
      <c r="D14" s="36"/>
      <c r="E14" s="23"/>
      <c r="F14" s="37"/>
      <c r="G14" s="38">
        <f>H14+I14</f>
        <v>4773</v>
      </c>
      <c r="H14" s="39">
        <v>4773</v>
      </c>
      <c r="I14" s="39"/>
      <c r="J14" s="63">
        <f>IF(ISERROR((L10+M10)/G14),0,(L10+M10)/G14)</f>
        <v>0.14665828619317</v>
      </c>
      <c r="K14" s="64">
        <f>IF(G21=0,8,_xlfn.IFS(J14&gt;=100%,8,J14&gt;=95%,7,J14&gt;=90%,6,J14&gt;=85%,5,J14&gt;=80%,4,J14&gt;=75%,3,J14&gt;=70%,2,J14&gt;=65%,1,J14&lt;65%,0))</f>
        <v>0</v>
      </c>
      <c r="L14" s="89"/>
      <c r="M14" s="89"/>
      <c r="N14" s="89"/>
      <c r="O14" s="89"/>
      <c r="P14" s="89"/>
      <c r="Q14" s="89"/>
      <c r="R14" s="89"/>
      <c r="S14" s="89"/>
      <c r="T14" s="89"/>
      <c r="U14" s="89"/>
      <c r="V14" s="89"/>
      <c r="W14" s="89"/>
      <c r="X14" s="89"/>
      <c r="Y14" s="89"/>
      <c r="Z14" s="89"/>
      <c r="AA14" s="89"/>
      <c r="AB14" s="89"/>
      <c r="AC14" s="89"/>
      <c r="AD14" s="89"/>
      <c r="AE14" s="89"/>
      <c r="AF14" s="89"/>
      <c r="AG14" s="89"/>
      <c r="AH14" s="89"/>
    </row>
    <row r="15" s="1" customFormat="1" ht="45" customHeight="1" spans="1:34">
      <c r="A15" s="12"/>
      <c r="B15" s="13"/>
      <c r="C15" s="26" t="s">
        <v>123</v>
      </c>
      <c r="D15" s="26">
        <v>5</v>
      </c>
      <c r="E15" s="27" t="s">
        <v>124</v>
      </c>
      <c r="F15" s="28">
        <v>5</v>
      </c>
      <c r="G15" s="80" t="s">
        <v>269</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1" customFormat="1" ht="66" customHeight="1" spans="1:34">
      <c r="A16" s="40" t="s">
        <v>126</v>
      </c>
      <c r="B16" s="18">
        <v>10</v>
      </c>
      <c r="C16" s="13" t="s">
        <v>127</v>
      </c>
      <c r="D16" s="13">
        <v>3</v>
      </c>
      <c r="E16" s="27" t="s">
        <v>128</v>
      </c>
      <c r="F16" s="28">
        <v>3</v>
      </c>
      <c r="G16" s="80" t="s">
        <v>270</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1" customFormat="1" ht="61" customHeight="1" spans="1:34">
      <c r="A17" s="40"/>
      <c r="B17" s="18"/>
      <c r="C17" s="13" t="s">
        <v>130</v>
      </c>
      <c r="D17" s="13">
        <v>2</v>
      </c>
      <c r="E17" s="27" t="s">
        <v>131</v>
      </c>
      <c r="F17" s="28">
        <v>2</v>
      </c>
      <c r="G17" s="80" t="s">
        <v>271</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row>
    <row r="18" s="1" customFormat="1" ht="46" customHeight="1" spans="1:34">
      <c r="A18" s="41"/>
      <c r="B18" s="22"/>
      <c r="C18" s="13" t="s">
        <v>133</v>
      </c>
      <c r="D18" s="13">
        <v>5</v>
      </c>
      <c r="E18" s="27" t="s">
        <v>134</v>
      </c>
      <c r="F18" s="28">
        <v>5</v>
      </c>
      <c r="G18" s="80" t="s">
        <v>272</v>
      </c>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row>
    <row r="19" s="1" customFormat="1" ht="46" customHeight="1" spans="1:34">
      <c r="A19" s="40"/>
      <c r="B19" s="18"/>
      <c r="C19" s="14" t="s">
        <v>136</v>
      </c>
      <c r="D19" s="14">
        <v>30</v>
      </c>
      <c r="E19" s="42" t="s">
        <v>137</v>
      </c>
      <c r="F19" s="43">
        <f>J21+N21+R21+V21</f>
        <v>30</v>
      </c>
      <c r="G19" s="44" t="s">
        <v>138</v>
      </c>
      <c r="H19" s="45"/>
      <c r="I19" s="45"/>
      <c r="J19" s="65"/>
      <c r="K19" s="44" t="s">
        <v>21</v>
      </c>
      <c r="L19" s="45"/>
      <c r="M19" s="45"/>
      <c r="N19" s="65"/>
      <c r="O19" s="44" t="s">
        <v>139</v>
      </c>
      <c r="P19" s="45"/>
      <c r="Q19" s="45"/>
      <c r="R19" s="65"/>
      <c r="S19" s="44" t="s">
        <v>140</v>
      </c>
      <c r="T19" s="45"/>
      <c r="U19" s="45"/>
      <c r="V19" s="65"/>
      <c r="W19" s="90" t="s">
        <v>273</v>
      </c>
      <c r="X19" s="91"/>
      <c r="Y19" s="91"/>
      <c r="Z19" s="91"/>
      <c r="AA19" s="91"/>
      <c r="AB19" s="91"/>
      <c r="AC19" s="91"/>
      <c r="AD19" s="91"/>
      <c r="AE19" s="91"/>
      <c r="AF19" s="91"/>
      <c r="AG19" s="91"/>
      <c r="AH19" s="96"/>
    </row>
    <row r="20" s="1" customFormat="1" ht="49" customHeight="1" spans="1:34">
      <c r="A20" s="46" t="s">
        <v>142</v>
      </c>
      <c r="B20" s="14">
        <v>60</v>
      </c>
      <c r="C20" s="18"/>
      <c r="D20" s="18"/>
      <c r="E20" s="47"/>
      <c r="F20" s="48"/>
      <c r="G20" s="32" t="s">
        <v>143</v>
      </c>
      <c r="H20" s="32" t="s">
        <v>144</v>
      </c>
      <c r="I20" s="32" t="s">
        <v>145</v>
      </c>
      <c r="J20" s="32" t="s">
        <v>122</v>
      </c>
      <c r="K20" s="32" t="s">
        <v>146</v>
      </c>
      <c r="L20" s="32" t="s">
        <v>147</v>
      </c>
      <c r="M20" s="32" t="s">
        <v>145</v>
      </c>
      <c r="N20" s="32" t="s">
        <v>122</v>
      </c>
      <c r="O20" s="32" t="s">
        <v>148</v>
      </c>
      <c r="P20" s="32" t="s">
        <v>149</v>
      </c>
      <c r="Q20" s="32" t="s">
        <v>145</v>
      </c>
      <c r="R20" s="32" t="s">
        <v>122</v>
      </c>
      <c r="S20" s="32" t="s">
        <v>150</v>
      </c>
      <c r="T20" s="32" t="s">
        <v>151</v>
      </c>
      <c r="U20" s="32" t="s">
        <v>145</v>
      </c>
      <c r="V20" s="32" t="s">
        <v>122</v>
      </c>
      <c r="W20" s="92"/>
      <c r="X20" s="93"/>
      <c r="Y20" s="93"/>
      <c r="Z20" s="93"/>
      <c r="AA20" s="93"/>
      <c r="AB20" s="93"/>
      <c r="AC20" s="93"/>
      <c r="AD20" s="93"/>
      <c r="AE20" s="93"/>
      <c r="AF20" s="93"/>
      <c r="AG20" s="93"/>
      <c r="AH20" s="97"/>
    </row>
    <row r="21" s="1" customFormat="1" ht="36" customHeight="1" spans="1:34">
      <c r="A21" s="40"/>
      <c r="B21" s="18"/>
      <c r="C21" s="22"/>
      <c r="D21" s="22"/>
      <c r="E21" s="49"/>
      <c r="F21" s="50"/>
      <c r="G21" s="39">
        <v>60</v>
      </c>
      <c r="H21" s="39">
        <v>60</v>
      </c>
      <c r="I21" s="66">
        <f>IF(ISERROR(H21/G21),0,H21/G21)</f>
        <v>1</v>
      </c>
      <c r="J21" s="67">
        <f>IF(G21=0,10,IF(I21&gt;=100%,10,IF(I21&gt;=90%,I21*100-90,0)))</f>
        <v>10</v>
      </c>
      <c r="K21" s="39">
        <v>286</v>
      </c>
      <c r="L21" s="39">
        <v>286</v>
      </c>
      <c r="M21" s="66">
        <f>IF(ISERROR(L21/K21),0,L21/K21)</f>
        <v>1</v>
      </c>
      <c r="N21" s="67">
        <f>IF(K21=0,5,IF(M21&gt;=100%,5,IF(M21&gt;=95%,M21*100-95,0)))</f>
        <v>5</v>
      </c>
      <c r="O21" s="39">
        <v>157.94</v>
      </c>
      <c r="P21" s="39">
        <v>157.94</v>
      </c>
      <c r="Q21" s="66">
        <f>IF(ISERROR(P21/O21),0,P21/O21)</f>
        <v>1</v>
      </c>
      <c r="R21" s="67">
        <f>IF(O21=0,5,IF(Q21&gt;=100%,5,IF(Q21&gt;=95%,Q21*100-95,0)))</f>
        <v>5</v>
      </c>
      <c r="S21" s="39">
        <v>20402</v>
      </c>
      <c r="T21" s="39">
        <v>20402</v>
      </c>
      <c r="U21" s="66">
        <f>IF(ISERROR(T21/S21),0,T21/S21)</f>
        <v>1</v>
      </c>
      <c r="V21" s="67">
        <f>IF(S21=0,10,IF(U21&gt;=100%,10,IF(U21&gt;=90%,U21*100-90,0)))</f>
        <v>10</v>
      </c>
      <c r="W21" s="94"/>
      <c r="X21" s="95"/>
      <c r="Y21" s="95"/>
      <c r="Z21" s="95"/>
      <c r="AA21" s="95"/>
      <c r="AB21" s="95"/>
      <c r="AC21" s="95"/>
      <c r="AD21" s="95"/>
      <c r="AE21" s="95"/>
      <c r="AF21" s="95"/>
      <c r="AG21" s="95"/>
      <c r="AH21" s="98"/>
    </row>
    <row r="22" s="1" customFormat="1" ht="45" customHeight="1" spans="1:34">
      <c r="A22" s="40"/>
      <c r="B22" s="18"/>
      <c r="C22" s="14" t="s">
        <v>152</v>
      </c>
      <c r="D22" s="14">
        <v>5</v>
      </c>
      <c r="E22" s="42" t="s">
        <v>153</v>
      </c>
      <c r="F22" s="43">
        <f>I24+L24+O24+Q24</f>
        <v>5</v>
      </c>
      <c r="G22" s="12" t="s">
        <v>154</v>
      </c>
      <c r="H22" s="29"/>
      <c r="I22" s="29"/>
      <c r="J22" s="12" t="s">
        <v>155</v>
      </c>
      <c r="K22" s="29"/>
      <c r="L22" s="29"/>
      <c r="M22" s="29" t="s">
        <v>156</v>
      </c>
      <c r="N22" s="29"/>
      <c r="O22" s="29"/>
      <c r="P22" s="29" t="s">
        <v>157</v>
      </c>
      <c r="Q22" s="29"/>
      <c r="R22" s="228" t="s">
        <v>274</v>
      </c>
      <c r="S22" s="228"/>
      <c r="T22" s="228"/>
      <c r="U22" s="228"/>
      <c r="V22" s="228"/>
      <c r="W22" s="228"/>
      <c r="X22" s="228"/>
      <c r="Y22" s="228"/>
      <c r="Z22" s="228"/>
      <c r="AA22" s="228"/>
      <c r="AB22" s="228"/>
      <c r="AC22" s="228"/>
      <c r="AD22" s="228"/>
      <c r="AE22" s="228"/>
      <c r="AF22" s="228"/>
      <c r="AG22" s="228"/>
      <c r="AH22" s="228"/>
    </row>
    <row r="23" s="1" customFormat="1" ht="50" customHeight="1" spans="1:34">
      <c r="A23" s="40"/>
      <c r="B23" s="18"/>
      <c r="C23" s="18"/>
      <c r="D23" s="18"/>
      <c r="E23" s="47"/>
      <c r="F23" s="48"/>
      <c r="G23" s="29" t="s">
        <v>26</v>
      </c>
      <c r="H23" s="12" t="s">
        <v>159</v>
      </c>
      <c r="I23" s="29" t="s">
        <v>105</v>
      </c>
      <c r="J23" s="29" t="s">
        <v>26</v>
      </c>
      <c r="K23" s="12" t="s">
        <v>159</v>
      </c>
      <c r="L23" s="29" t="s">
        <v>105</v>
      </c>
      <c r="M23" s="29" t="s">
        <v>26</v>
      </c>
      <c r="N23" s="12" t="s">
        <v>159</v>
      </c>
      <c r="O23" s="29" t="s">
        <v>105</v>
      </c>
      <c r="P23" s="12" t="s">
        <v>160</v>
      </c>
      <c r="Q23" s="29" t="s">
        <v>105</v>
      </c>
      <c r="R23" s="228"/>
      <c r="S23" s="228"/>
      <c r="T23" s="228"/>
      <c r="U23" s="228"/>
      <c r="V23" s="228"/>
      <c r="W23" s="228"/>
      <c r="X23" s="228"/>
      <c r="Y23" s="228"/>
      <c r="Z23" s="228"/>
      <c r="AA23" s="228"/>
      <c r="AB23" s="228"/>
      <c r="AC23" s="228"/>
      <c r="AD23" s="228"/>
      <c r="AE23" s="228"/>
      <c r="AF23" s="228"/>
      <c r="AG23" s="228"/>
      <c r="AH23" s="228"/>
    </row>
    <row r="24" s="1" customFormat="1" ht="36" customHeight="1" spans="1:34">
      <c r="A24" s="40"/>
      <c r="B24" s="18"/>
      <c r="C24" s="18"/>
      <c r="D24" s="18"/>
      <c r="E24" s="47"/>
      <c r="F24" s="48"/>
      <c r="G24" s="51">
        <v>60</v>
      </c>
      <c r="H24" s="52">
        <f>IF(ISERROR(G24/G21),0,G24/G21)</f>
        <v>1</v>
      </c>
      <c r="I24" s="68">
        <f>IF(G21=0,1,IF(H24&gt;=60%,1,0))</f>
        <v>1</v>
      </c>
      <c r="J24" s="51">
        <v>57</v>
      </c>
      <c r="K24" s="52">
        <f>IF(ISERROR(J24/G21),0,J24/G21)</f>
        <v>0.95</v>
      </c>
      <c r="L24" s="68">
        <f>IF(G21=0,1,IF(K24&gt;=60%,1,0))</f>
        <v>1</v>
      </c>
      <c r="M24" s="51">
        <v>60</v>
      </c>
      <c r="N24" s="52">
        <f>IF(ISERROR(M24/G21),0,M24/G21)</f>
        <v>1</v>
      </c>
      <c r="O24" s="68">
        <f>IF(G21=0,2,IF(N24&gt;=100%,2,0))</f>
        <v>2</v>
      </c>
      <c r="P24" s="51">
        <v>1</v>
      </c>
      <c r="Q24" s="68">
        <f>IF(G21=0,1,IF(P24=1,1,0))</f>
        <v>1</v>
      </c>
      <c r="R24" s="228"/>
      <c r="S24" s="228"/>
      <c r="T24" s="228"/>
      <c r="U24" s="228"/>
      <c r="V24" s="228"/>
      <c r="W24" s="228"/>
      <c r="X24" s="228"/>
      <c r="Y24" s="228"/>
      <c r="Z24" s="228"/>
      <c r="AA24" s="228"/>
      <c r="AB24" s="228"/>
      <c r="AC24" s="228"/>
      <c r="AD24" s="228"/>
      <c r="AE24" s="228"/>
      <c r="AF24" s="228"/>
      <c r="AG24" s="228"/>
      <c r="AH24" s="228"/>
    </row>
    <row r="25" s="1" customFormat="1" ht="42" customHeight="1" spans="1:34">
      <c r="A25" s="40"/>
      <c r="B25" s="18"/>
      <c r="C25" s="14" t="s">
        <v>161</v>
      </c>
      <c r="D25" s="14">
        <v>10</v>
      </c>
      <c r="E25" s="42" t="s">
        <v>162</v>
      </c>
      <c r="F25" s="43">
        <f>I27+L27+O27+R27+U27</f>
        <v>10</v>
      </c>
      <c r="G25" s="29" t="s">
        <v>154</v>
      </c>
      <c r="H25" s="29"/>
      <c r="I25" s="29"/>
      <c r="J25" s="29"/>
      <c r="K25" s="29"/>
      <c r="L25" s="29"/>
      <c r="M25" s="29" t="s">
        <v>155</v>
      </c>
      <c r="N25" s="29"/>
      <c r="O25" s="29"/>
      <c r="P25" s="29" t="s">
        <v>156</v>
      </c>
      <c r="Q25" s="29"/>
      <c r="R25" s="29"/>
      <c r="S25" s="29" t="s">
        <v>157</v>
      </c>
      <c r="T25" s="29"/>
      <c r="U25" s="29"/>
      <c r="V25" s="89" t="s">
        <v>275</v>
      </c>
      <c r="W25" s="89"/>
      <c r="X25" s="89"/>
      <c r="Y25" s="89"/>
      <c r="Z25" s="89"/>
      <c r="AA25" s="89"/>
      <c r="AB25" s="89"/>
      <c r="AC25" s="89"/>
      <c r="AD25" s="89"/>
      <c r="AE25" s="89"/>
      <c r="AF25" s="89"/>
      <c r="AG25" s="89"/>
      <c r="AH25" s="89"/>
    </row>
    <row r="26" s="1" customFormat="1" ht="36" customHeight="1" spans="1:34">
      <c r="A26" s="40"/>
      <c r="B26" s="18"/>
      <c r="C26" s="18"/>
      <c r="D26" s="18"/>
      <c r="E26" s="47"/>
      <c r="F26" s="48"/>
      <c r="G26" s="12" t="s">
        <v>164</v>
      </c>
      <c r="H26" s="12" t="s">
        <v>159</v>
      </c>
      <c r="I26" s="29" t="s">
        <v>105</v>
      </c>
      <c r="J26" s="12" t="s">
        <v>165</v>
      </c>
      <c r="K26" s="12" t="s">
        <v>159</v>
      </c>
      <c r="L26" s="29" t="s">
        <v>105</v>
      </c>
      <c r="M26" s="29" t="s">
        <v>166</v>
      </c>
      <c r="N26" s="12" t="s">
        <v>159</v>
      </c>
      <c r="O26" s="29" t="s">
        <v>105</v>
      </c>
      <c r="P26" s="29" t="s">
        <v>166</v>
      </c>
      <c r="Q26" s="12" t="s">
        <v>159</v>
      </c>
      <c r="R26" s="29" t="s">
        <v>105</v>
      </c>
      <c r="S26" s="29" t="s">
        <v>166</v>
      </c>
      <c r="T26" s="12" t="s">
        <v>159</v>
      </c>
      <c r="U26" s="29" t="s">
        <v>105</v>
      </c>
      <c r="V26" s="89"/>
      <c r="W26" s="89"/>
      <c r="X26" s="89"/>
      <c r="Y26" s="89"/>
      <c r="Z26" s="89"/>
      <c r="AA26" s="89"/>
      <c r="AB26" s="89"/>
      <c r="AC26" s="89"/>
      <c r="AD26" s="89"/>
      <c r="AE26" s="89"/>
      <c r="AF26" s="89"/>
      <c r="AG26" s="89"/>
      <c r="AH26" s="89"/>
    </row>
    <row r="27" s="1" customFormat="1" ht="38" customHeight="1" spans="1:34">
      <c r="A27" s="40"/>
      <c r="B27" s="18"/>
      <c r="C27" s="22"/>
      <c r="D27" s="22"/>
      <c r="E27" s="49"/>
      <c r="F27" s="50"/>
      <c r="G27" s="51">
        <v>59</v>
      </c>
      <c r="H27" s="52">
        <f>IF(ISERROR(G27/G21),0,G27/G21)</f>
        <v>0.983333333333333</v>
      </c>
      <c r="I27" s="68">
        <f>IF(G21=0,1,IF(H27&gt;=85%,1,0))</f>
        <v>1</v>
      </c>
      <c r="J27" s="51">
        <v>60</v>
      </c>
      <c r="K27" s="52">
        <f>IF(ISERROR(J27/G21),0,J27/G21)</f>
        <v>1</v>
      </c>
      <c r="L27" s="68">
        <f>IF(G21=0,4,IF(K27&gt;=85%,4,0))</f>
        <v>4</v>
      </c>
      <c r="M27" s="51">
        <v>60</v>
      </c>
      <c r="N27" s="52">
        <f>IF(ISERROR(M27/G21),0,M27/G21)</f>
        <v>1</v>
      </c>
      <c r="O27" s="68">
        <f>IF(G21=0,2,IF(N27&gt;=85%,2,0))</f>
        <v>2</v>
      </c>
      <c r="P27" s="51">
        <v>60</v>
      </c>
      <c r="Q27" s="52">
        <f>IF(ISERROR(P27/G21),0,P27/G21)</f>
        <v>1</v>
      </c>
      <c r="R27" s="68">
        <f>IF(G21=0,2,IF(Q27&gt;=85%,2,0))</f>
        <v>2</v>
      </c>
      <c r="S27" s="51">
        <v>60</v>
      </c>
      <c r="T27" s="52">
        <f>IF(ISERROR(S27/G21),0,S27/G21)</f>
        <v>1</v>
      </c>
      <c r="U27" s="68">
        <f>IF(G21=0,1,IF(T27&gt;=50%,1,0))</f>
        <v>1</v>
      </c>
      <c r="V27" s="89"/>
      <c r="W27" s="89"/>
      <c r="X27" s="89"/>
      <c r="Y27" s="89"/>
      <c r="Z27" s="89"/>
      <c r="AA27" s="89"/>
      <c r="AB27" s="89"/>
      <c r="AC27" s="89"/>
      <c r="AD27" s="89"/>
      <c r="AE27" s="89"/>
      <c r="AF27" s="89"/>
      <c r="AG27" s="89"/>
      <c r="AH27" s="89"/>
    </row>
    <row r="28" s="1" customFormat="1" ht="41" customHeight="1" spans="1:34">
      <c r="A28" s="40"/>
      <c r="B28" s="18"/>
      <c r="C28" s="13" t="s">
        <v>167</v>
      </c>
      <c r="D28" s="13">
        <v>4</v>
      </c>
      <c r="E28" s="53" t="s">
        <v>168</v>
      </c>
      <c r="F28" s="28">
        <v>4</v>
      </c>
      <c r="G28" s="228" t="s">
        <v>276</v>
      </c>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row>
    <row r="29" s="1" customFormat="1" ht="45" customHeight="1" spans="1:34">
      <c r="A29" s="40"/>
      <c r="B29" s="18"/>
      <c r="C29" s="13" t="s">
        <v>170</v>
      </c>
      <c r="D29" s="13">
        <v>4</v>
      </c>
      <c r="E29" s="53" t="s">
        <v>171</v>
      </c>
      <c r="F29" s="43">
        <f>J31+N31</f>
        <v>4</v>
      </c>
      <c r="G29" s="12" t="s">
        <v>18</v>
      </c>
      <c r="H29" s="12"/>
      <c r="I29" s="12"/>
      <c r="J29" s="12"/>
      <c r="K29" s="12" t="s">
        <v>19</v>
      </c>
      <c r="L29" s="12"/>
      <c r="M29" s="12"/>
      <c r="N29" s="12"/>
      <c r="O29" s="80" t="s">
        <v>277</v>
      </c>
      <c r="P29" s="80"/>
      <c r="Q29" s="80"/>
      <c r="R29" s="80"/>
      <c r="S29" s="80"/>
      <c r="T29" s="80"/>
      <c r="U29" s="80"/>
      <c r="V29" s="80"/>
      <c r="W29" s="80"/>
      <c r="X29" s="80"/>
      <c r="Y29" s="80"/>
      <c r="Z29" s="80"/>
      <c r="AA29" s="80"/>
      <c r="AB29" s="80"/>
      <c r="AC29" s="80"/>
      <c r="AD29" s="80"/>
      <c r="AE29" s="80"/>
      <c r="AF29" s="80"/>
      <c r="AG29" s="80"/>
      <c r="AH29" s="80"/>
    </row>
    <row r="30" s="1" customFormat="1" ht="36" customHeight="1" spans="1:34">
      <c r="A30" s="40"/>
      <c r="B30" s="18"/>
      <c r="C30" s="13"/>
      <c r="D30" s="13"/>
      <c r="E30" s="53"/>
      <c r="F30" s="48"/>
      <c r="G30" s="29" t="s">
        <v>26</v>
      </c>
      <c r="H30" s="29" t="s">
        <v>27</v>
      </c>
      <c r="I30" s="29"/>
      <c r="J30" s="29" t="s">
        <v>105</v>
      </c>
      <c r="K30" s="29" t="s">
        <v>26</v>
      </c>
      <c r="L30" s="29" t="s">
        <v>27</v>
      </c>
      <c r="M30" s="29"/>
      <c r="N30" s="29" t="s">
        <v>105</v>
      </c>
      <c r="O30" s="80"/>
      <c r="P30" s="80"/>
      <c r="Q30" s="80"/>
      <c r="R30" s="80"/>
      <c r="S30" s="80"/>
      <c r="T30" s="80"/>
      <c r="U30" s="80"/>
      <c r="V30" s="80"/>
      <c r="W30" s="80"/>
      <c r="X30" s="80"/>
      <c r="Y30" s="80"/>
      <c r="Z30" s="80"/>
      <c r="AA30" s="80"/>
      <c r="AB30" s="80"/>
      <c r="AC30" s="80"/>
      <c r="AD30" s="80"/>
      <c r="AE30" s="80"/>
      <c r="AF30" s="80"/>
      <c r="AG30" s="80"/>
      <c r="AH30" s="80"/>
    </row>
    <row r="31" s="1" customFormat="1" ht="35" customHeight="1" spans="1:34">
      <c r="A31" s="40"/>
      <c r="B31" s="18"/>
      <c r="C31" s="13"/>
      <c r="D31" s="13"/>
      <c r="E31" s="53"/>
      <c r="F31" s="50"/>
      <c r="G31" s="51">
        <v>60</v>
      </c>
      <c r="H31" s="54">
        <f>IF(ISERROR(G31/G21),0,G31/G21)</f>
        <v>1</v>
      </c>
      <c r="I31" s="52"/>
      <c r="J31" s="68">
        <f>IF(G21=0,2,IF(H31&gt;=60%,2,0))</f>
        <v>2</v>
      </c>
      <c r="K31" s="51">
        <v>60</v>
      </c>
      <c r="L31" s="54">
        <f>IF(ISERROR(K31/G21),0,K31/G21)</f>
        <v>1</v>
      </c>
      <c r="M31" s="52"/>
      <c r="N31" s="68">
        <f>IF(G21=0,2,IF(L31&gt;=60%,2,0))</f>
        <v>2</v>
      </c>
      <c r="O31" s="80"/>
      <c r="P31" s="80"/>
      <c r="Q31" s="80"/>
      <c r="R31" s="80"/>
      <c r="S31" s="80"/>
      <c r="T31" s="80"/>
      <c r="U31" s="80"/>
      <c r="V31" s="80"/>
      <c r="W31" s="80"/>
      <c r="X31" s="80"/>
      <c r="Y31" s="80"/>
      <c r="Z31" s="80"/>
      <c r="AA31" s="80"/>
      <c r="AB31" s="80"/>
      <c r="AC31" s="80"/>
      <c r="AD31" s="80"/>
      <c r="AE31" s="80"/>
      <c r="AF31" s="80"/>
      <c r="AG31" s="80"/>
      <c r="AH31" s="80"/>
    </row>
    <row r="32" s="1" customFormat="1" ht="51" customHeight="1" spans="1:34">
      <c r="A32" s="40"/>
      <c r="B32" s="18"/>
      <c r="C32" s="22" t="s">
        <v>173</v>
      </c>
      <c r="D32" s="55">
        <v>2</v>
      </c>
      <c r="E32" s="49" t="s">
        <v>174</v>
      </c>
      <c r="F32" s="56">
        <v>2</v>
      </c>
      <c r="G32" s="80" t="s">
        <v>278</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row>
    <row r="33" s="1" customFormat="1" ht="45" customHeight="1" spans="1:34">
      <c r="A33" s="40"/>
      <c r="B33" s="18"/>
      <c r="C33" s="14" t="s">
        <v>176</v>
      </c>
      <c r="D33" s="14">
        <v>5</v>
      </c>
      <c r="E33" s="42" t="s">
        <v>177</v>
      </c>
      <c r="F33" s="43">
        <f>IF(G34&gt;=80%,5,IF(G34&gt;75%,(G34-75%)*100,0))</f>
        <v>5</v>
      </c>
      <c r="G33" s="29" t="s">
        <v>178</v>
      </c>
      <c r="H33" s="80" t="s">
        <v>279</v>
      </c>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1" customFormat="1" ht="35" customHeight="1" spans="1:34">
      <c r="A34" s="41"/>
      <c r="B34" s="22"/>
      <c r="C34" s="22"/>
      <c r="D34" s="22"/>
      <c r="E34" s="49"/>
      <c r="F34" s="50"/>
      <c r="G34" s="29">
        <v>80</v>
      </c>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row>
    <row r="35" s="2" customFormat="1" ht="30" customHeight="1" spans="1:34">
      <c r="A35" s="12" t="s">
        <v>34</v>
      </c>
      <c r="B35" s="12"/>
      <c r="C35" s="12"/>
      <c r="D35" s="57">
        <f>B6+B16+B20+B33</f>
        <v>100</v>
      </c>
      <c r="E35" s="58"/>
      <c r="F35" s="59">
        <f>SUM(F6:F33)</f>
        <v>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2" customFormat="1" spans="1:6">
      <c r="A36" s="60" t="s">
        <v>180</v>
      </c>
      <c r="B36" s="60"/>
      <c r="C36" s="61"/>
      <c r="D36" s="60"/>
      <c r="E36" s="60"/>
      <c r="F36" s="60"/>
    </row>
    <row r="37" s="2" customFormat="1" spans="3:3">
      <c r="C37" s="3"/>
    </row>
    <row r="38" s="2" customFormat="1" spans="3:3">
      <c r="C38" s="3"/>
    </row>
  </sheetData>
  <mergeCells count="97">
    <mergeCell ref="A2:AH2"/>
    <mergeCell ref="A3:F3"/>
    <mergeCell ref="AE3:AF3"/>
    <mergeCell ref="A4:D4"/>
    <mergeCell ref="G6:U6"/>
    <mergeCell ref="V6:AG6"/>
    <mergeCell ref="H7:M7"/>
    <mergeCell ref="O7:Q7"/>
    <mergeCell ref="I8:K8"/>
    <mergeCell ref="G11:AH11"/>
    <mergeCell ref="G12:I12"/>
    <mergeCell ref="J12:K12"/>
    <mergeCell ref="G15:AH15"/>
    <mergeCell ref="G16:AH16"/>
    <mergeCell ref="G17:AH17"/>
    <mergeCell ref="G18:AH18"/>
    <mergeCell ref="G19:J19"/>
    <mergeCell ref="K19:N19"/>
    <mergeCell ref="O19:R19"/>
    <mergeCell ref="S19:V19"/>
    <mergeCell ref="G22:I22"/>
    <mergeCell ref="J22:L22"/>
    <mergeCell ref="M22:O22"/>
    <mergeCell ref="P22:Q22"/>
    <mergeCell ref="G25:L25"/>
    <mergeCell ref="M25:O25"/>
    <mergeCell ref="P25:R25"/>
    <mergeCell ref="S25:U25"/>
    <mergeCell ref="G28:AH28"/>
    <mergeCell ref="G29:J29"/>
    <mergeCell ref="K29:N29"/>
    <mergeCell ref="H30:I30"/>
    <mergeCell ref="L30:M30"/>
    <mergeCell ref="H31:I31"/>
    <mergeCell ref="L31:M31"/>
    <mergeCell ref="G32:AH32"/>
    <mergeCell ref="A35:C35"/>
    <mergeCell ref="G35:AH35"/>
    <mergeCell ref="A36:F36"/>
    <mergeCell ref="A6:A15"/>
    <mergeCell ref="A16:A18"/>
    <mergeCell ref="A20:A34"/>
    <mergeCell ref="B6:B15"/>
    <mergeCell ref="B16:B18"/>
    <mergeCell ref="B20:B34"/>
    <mergeCell ref="C6:C10"/>
    <mergeCell ref="C12:C14"/>
    <mergeCell ref="C19:C21"/>
    <mergeCell ref="C22:C24"/>
    <mergeCell ref="C25:C27"/>
    <mergeCell ref="C29:C31"/>
    <mergeCell ref="C33:C34"/>
    <mergeCell ref="D6:D10"/>
    <mergeCell ref="D12:D14"/>
    <mergeCell ref="D19:D21"/>
    <mergeCell ref="D22:D24"/>
    <mergeCell ref="D25:D27"/>
    <mergeCell ref="D29:D31"/>
    <mergeCell ref="D33:D34"/>
    <mergeCell ref="E4:E5"/>
    <mergeCell ref="E6:E10"/>
    <mergeCell ref="E12:E14"/>
    <mergeCell ref="E19:E21"/>
    <mergeCell ref="E22:E24"/>
    <mergeCell ref="E25:E27"/>
    <mergeCell ref="E29:E31"/>
    <mergeCell ref="E33:E34"/>
    <mergeCell ref="F4:F5"/>
    <mergeCell ref="F6:F10"/>
    <mergeCell ref="F12:F14"/>
    <mergeCell ref="F19:F21"/>
    <mergeCell ref="F22:F24"/>
    <mergeCell ref="F25:F27"/>
    <mergeCell ref="F29:F31"/>
    <mergeCell ref="F33:F34"/>
    <mergeCell ref="G7:G9"/>
    <mergeCell ref="H8:H9"/>
    <mergeCell ref="L8:L9"/>
    <mergeCell ref="M8:M9"/>
    <mergeCell ref="N7:N8"/>
    <mergeCell ref="O8:O9"/>
    <mergeCell ref="P8:P9"/>
    <mergeCell ref="Q8:Q9"/>
    <mergeCell ref="U7:U8"/>
    <mergeCell ref="AH7:AH10"/>
    <mergeCell ref="G4:AH5"/>
    <mergeCell ref="R7:T8"/>
    <mergeCell ref="V7:X8"/>
    <mergeCell ref="AE7:AG8"/>
    <mergeCell ref="Y7:AB8"/>
    <mergeCell ref="AC7:AD8"/>
    <mergeCell ref="L12:AH14"/>
    <mergeCell ref="W19:AH21"/>
    <mergeCell ref="R22:AH24"/>
    <mergeCell ref="V25:AH27"/>
    <mergeCell ref="O29:AH31"/>
    <mergeCell ref="H33:AH34"/>
  </mergeCells>
  <printOptions horizontalCentered="1"/>
  <pageMargins left="0.751388888888889" right="0.751388888888889" top="0.802777777777778" bottom="0.802777777777778"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44</vt:i4>
      </vt:variant>
    </vt:vector>
  </HeadingPairs>
  <TitlesOfParts>
    <vt:vector size="44" baseType="lpstr">
      <vt:lpstr>数据汇总表</vt:lpstr>
      <vt:lpstr>老旧小区改造</vt:lpstr>
      <vt:lpstr>长春市</vt:lpstr>
      <vt:lpstr>双阳区</vt:lpstr>
      <vt:lpstr>九台区</vt:lpstr>
      <vt:lpstr>榆树市</vt:lpstr>
      <vt:lpstr>德惠市</vt:lpstr>
      <vt:lpstr>农安县</vt:lpstr>
      <vt:lpstr>吉林市</vt:lpstr>
      <vt:lpstr>永吉县</vt:lpstr>
      <vt:lpstr>蛟河市</vt:lpstr>
      <vt:lpstr>舒兰市</vt:lpstr>
      <vt:lpstr>磐石市</vt:lpstr>
      <vt:lpstr>桦甸市</vt:lpstr>
      <vt:lpstr>四平市</vt:lpstr>
      <vt:lpstr>梨树县</vt:lpstr>
      <vt:lpstr>双辽市</vt:lpstr>
      <vt:lpstr>伊通县</vt:lpstr>
      <vt:lpstr>公主岭市</vt:lpstr>
      <vt:lpstr>辽源市</vt:lpstr>
      <vt:lpstr>东丰县</vt:lpstr>
      <vt:lpstr>东辽县</vt:lpstr>
      <vt:lpstr>通化市</vt:lpstr>
      <vt:lpstr>集安市</vt:lpstr>
      <vt:lpstr>柳河县</vt:lpstr>
      <vt:lpstr>辉南县</vt:lpstr>
      <vt:lpstr>梅河口市</vt:lpstr>
      <vt:lpstr>临江市</vt:lpstr>
      <vt:lpstr>松原市</vt:lpstr>
      <vt:lpstr>前郭县</vt:lpstr>
      <vt:lpstr>长岭县</vt:lpstr>
      <vt:lpstr>乾安县</vt:lpstr>
      <vt:lpstr>扶余市</vt:lpstr>
      <vt:lpstr>白城市</vt:lpstr>
      <vt:lpstr>洮南市</vt:lpstr>
      <vt:lpstr>大安市</vt:lpstr>
      <vt:lpstr>镇赉县</vt:lpstr>
      <vt:lpstr>延吉市</vt:lpstr>
      <vt:lpstr>图们市</vt:lpstr>
      <vt:lpstr>和龙市</vt:lpstr>
      <vt:lpstr>安图县</vt:lpstr>
      <vt:lpstr>珲春市</vt:lpstr>
      <vt:lpstr>敦化市</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lenovo</cp:lastModifiedBy>
  <dcterms:created xsi:type="dcterms:W3CDTF">2019-05-20T02:40:00Z</dcterms:created>
  <dcterms:modified xsi:type="dcterms:W3CDTF">2023-02-28T00:52:59Z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KSOReadingLayout">
    <vt:bool>true</vt:bool>
  </property>
  <property fmtid="{D5CDD505-2E9C-101B-9397-08002B2CF9AE}" pid="4" name="ICV">
    <vt:lpwstr>20559B117267405DB150F45ABE1E3150</vt:lpwstr>
  </property>
</Properties>
</file>